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9030"/>
  </bookViews>
  <sheets>
    <sheet name="Formulario PPGR7" sheetId="1" r:id="rId1"/>
  </sheets>
  <externalReferences>
    <externalReference r:id="rId2"/>
    <externalReference r:id="rId3"/>
  </externalReferences>
  <definedNames>
    <definedName name="_xlnm._FilterDatabase" localSheetId="0" hidden="1">'Formulario PPGR7'!$A$16:$K$513</definedName>
    <definedName name="CodigoActividad" localSheetId="0">[1]!Tabla2[Código]</definedName>
    <definedName name="CodigoActividad">#REF!</definedName>
    <definedName name="Ls_LinesEstategica" localSheetId="0">[1]Obj!$B$6:$B$9</definedName>
    <definedName name="Ls_Medio_Verificacion" localSheetId="0">[1]Catalogo!$B$187:$B$206</definedName>
    <definedName name="ls_Regiones" localSheetId="0">[1]Catalogo!$B$10:$B$19</definedName>
    <definedName name="ls_TiposAcciones" localSheetId="0">[1]Catalogo!$G$11:$G$14</definedName>
    <definedName name="ls_TiposAcciones">[2]Catalogo!$G$11:$G$14</definedName>
    <definedName name="lsFuentesFinanciamiento" localSheetId="0">[1]LSIns!$F$5:$F$8</definedName>
    <definedName name="lsFuentesFinanciamiento">[2]LSIns!$F$5:$F$8</definedName>
    <definedName name="lsInsumos" localSheetId="0">[1]LSIns!$B$5:$B$45</definedName>
    <definedName name="lsInsumosEquipos" localSheetId="0">[1]LSIns!$F$16:$F$31</definedName>
    <definedName name="lsInsumosEquipos">[2]LSIns!$F$16:$F$31</definedName>
    <definedName name="LsTipoEESS" localSheetId="0">[1]Catalogo!$D$11:$D$16</definedName>
    <definedName name="LsTipoEESS">[2]Catalogo!$D$11:$D$16</definedName>
    <definedName name="lsTipoIntervencion" localSheetId="0">[1]Catalogo!$G$19:$G$24</definedName>
    <definedName name="lsTipoIntervencion">[2]Catalogo!$G$19:$G$24</definedName>
    <definedName name="Obj1.10" localSheetId="0">[1]Obj!#REF!</definedName>
    <definedName name="Obj1.10">[2]Obj!#REF!</definedName>
    <definedName name="Obj1.3" localSheetId="0">[1]Obj!#REF!</definedName>
    <definedName name="Obj1.3">[2]Obj!#REF!</definedName>
    <definedName name="Obj1.4" localSheetId="0">[1]Obj!#REF!</definedName>
    <definedName name="Obj1.4">[2]Obj!#REF!</definedName>
    <definedName name="Obj1.5" localSheetId="0">[1]Obj!#REF!</definedName>
    <definedName name="Obj1.5">[2]Obj!#REF!</definedName>
    <definedName name="Obj1.6" localSheetId="0">[1]Obj!#REF!</definedName>
    <definedName name="Obj1.6">[2]Obj!#REF!</definedName>
    <definedName name="Obj1.7" localSheetId="0">[1]Obj!#REF!</definedName>
    <definedName name="Obj1.7">[2]Obj!#REF!</definedName>
    <definedName name="Obj1.8" localSheetId="0">[1]Obj!#REF!</definedName>
    <definedName name="Obj1.8">[2]Obj!#REF!</definedName>
    <definedName name="Obj1.9" localSheetId="0">[1]Obj!#REF!</definedName>
    <definedName name="Obj1.9">[2]Obj!#REF!</definedName>
    <definedName name="Periodo_POA" localSheetId="0">[1]Catalogo!$B$3:$B$6</definedName>
    <definedName name="Productos" localSheetId="0">[1]!Tabla3[Productos]</definedName>
    <definedName name="Productos">#REF!</definedName>
    <definedName name="Provincias" localSheetId="0">[1]Prov!$F$2:$F$33</definedName>
    <definedName name="Provincias">[2]Prov!$F$2:$F$33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9" i="1" l="1"/>
  <c r="I518" i="1"/>
  <c r="H518" i="1"/>
  <c r="G518" i="1"/>
  <c r="J517" i="1"/>
  <c r="J516" i="1" s="1"/>
  <c r="I516" i="1"/>
  <c r="H516" i="1"/>
  <c r="G516" i="1"/>
  <c r="J514" i="1"/>
  <c r="J513" i="1"/>
  <c r="I513" i="1"/>
  <c r="H513" i="1"/>
  <c r="G513" i="1"/>
  <c r="J512" i="1"/>
  <c r="J511" i="1" s="1"/>
  <c r="I511" i="1"/>
  <c r="H511" i="1"/>
  <c r="G511" i="1"/>
  <c r="J510" i="1"/>
  <c r="I509" i="1"/>
  <c r="H509" i="1"/>
  <c r="G509" i="1"/>
  <c r="J508" i="1"/>
  <c r="J507" i="1"/>
  <c r="I507" i="1"/>
  <c r="H507" i="1"/>
  <c r="G507" i="1"/>
  <c r="J506" i="1"/>
  <c r="J505" i="1"/>
  <c r="I505" i="1"/>
  <c r="H505" i="1"/>
  <c r="G505" i="1"/>
  <c r="J504" i="1"/>
  <c r="J503" i="1" s="1"/>
  <c r="I503" i="1"/>
  <c r="H503" i="1"/>
  <c r="G503" i="1"/>
  <c r="J501" i="1"/>
  <c r="I500" i="1"/>
  <c r="H500" i="1"/>
  <c r="G500" i="1"/>
  <c r="J499" i="1"/>
  <c r="J498" i="1"/>
  <c r="I498" i="1"/>
  <c r="H498" i="1"/>
  <c r="G498" i="1"/>
  <c r="J497" i="1"/>
  <c r="J496" i="1"/>
  <c r="I496" i="1"/>
  <c r="H496" i="1"/>
  <c r="G496" i="1"/>
  <c r="J495" i="1"/>
  <c r="J494" i="1" s="1"/>
  <c r="I494" i="1"/>
  <c r="H494" i="1"/>
  <c r="G494" i="1"/>
  <c r="J493" i="1"/>
  <c r="I492" i="1"/>
  <c r="H492" i="1"/>
  <c r="G492" i="1"/>
  <c r="J489" i="1"/>
  <c r="J487" i="1"/>
  <c r="J485" i="1"/>
  <c r="J482" i="1"/>
  <c r="J481" i="1" s="1"/>
  <c r="I481" i="1"/>
  <c r="H481" i="1"/>
  <c r="G481" i="1"/>
  <c r="J480" i="1"/>
  <c r="J479" i="1"/>
  <c r="J478" i="1"/>
  <c r="J477" i="1"/>
  <c r="I476" i="1"/>
  <c r="H476" i="1"/>
  <c r="G476" i="1"/>
  <c r="J475" i="1"/>
  <c r="J474" i="1" s="1"/>
  <c r="I474" i="1"/>
  <c r="H474" i="1"/>
  <c r="G474" i="1"/>
  <c r="J473" i="1"/>
  <c r="I472" i="1"/>
  <c r="H472" i="1"/>
  <c r="G472" i="1"/>
  <c r="J471" i="1"/>
  <c r="J470" i="1"/>
  <c r="I470" i="1"/>
  <c r="H470" i="1"/>
  <c r="G470" i="1"/>
  <c r="J469" i="1"/>
  <c r="J468" i="1"/>
  <c r="I467" i="1"/>
  <c r="H467" i="1"/>
  <c r="G467" i="1"/>
  <c r="J466" i="1"/>
  <c r="J465" i="1"/>
  <c r="I465" i="1"/>
  <c r="H465" i="1"/>
  <c r="G465" i="1"/>
  <c r="J463" i="1"/>
  <c r="J462" i="1"/>
  <c r="I462" i="1"/>
  <c r="H462" i="1"/>
  <c r="G462" i="1"/>
  <c r="J461" i="1"/>
  <c r="J458" i="1"/>
  <c r="J457" i="1"/>
  <c r="I457" i="1"/>
  <c r="H457" i="1"/>
  <c r="G457" i="1"/>
  <c r="J456" i="1"/>
  <c r="J455" i="1"/>
  <c r="I455" i="1"/>
  <c r="H455" i="1"/>
  <c r="G455" i="1"/>
  <c r="J454" i="1"/>
  <c r="J453" i="1" s="1"/>
  <c r="I453" i="1"/>
  <c r="H453" i="1"/>
  <c r="G453" i="1"/>
  <c r="J452" i="1"/>
  <c r="H452" i="1"/>
  <c r="I451" i="1"/>
  <c r="H451" i="1"/>
  <c r="G451" i="1"/>
  <c r="J450" i="1"/>
  <c r="H450" i="1"/>
  <c r="I449" i="1"/>
  <c r="H449" i="1"/>
  <c r="G449" i="1"/>
  <c r="J448" i="1"/>
  <c r="I447" i="1"/>
  <c r="H447" i="1"/>
  <c r="G447" i="1"/>
  <c r="J446" i="1"/>
  <c r="J445" i="1"/>
  <c r="I445" i="1"/>
  <c r="H445" i="1"/>
  <c r="G445" i="1"/>
  <c r="J443" i="1"/>
  <c r="J442" i="1"/>
  <c r="I442" i="1"/>
  <c r="H442" i="1"/>
  <c r="G442" i="1"/>
  <c r="J441" i="1"/>
  <c r="J440" i="1" s="1"/>
  <c r="I440" i="1"/>
  <c r="H440" i="1"/>
  <c r="G440" i="1"/>
  <c r="J439" i="1"/>
  <c r="I438" i="1"/>
  <c r="H438" i="1"/>
  <c r="G438" i="1"/>
  <c r="J436" i="1"/>
  <c r="J435" i="1"/>
  <c r="I435" i="1"/>
  <c r="H435" i="1"/>
  <c r="G435" i="1"/>
  <c r="J434" i="1"/>
  <c r="J433" i="1"/>
  <c r="I433" i="1"/>
  <c r="H433" i="1"/>
  <c r="G433" i="1"/>
  <c r="J432" i="1"/>
  <c r="H432" i="1"/>
  <c r="J431" i="1"/>
  <c r="I431" i="1"/>
  <c r="H431" i="1"/>
  <c r="G431" i="1"/>
  <c r="J430" i="1"/>
  <c r="H430" i="1"/>
  <c r="J429" i="1"/>
  <c r="I429" i="1"/>
  <c r="H429" i="1"/>
  <c r="G429" i="1"/>
  <c r="J427" i="1"/>
  <c r="J426" i="1" s="1"/>
  <c r="I426" i="1"/>
  <c r="H426" i="1"/>
  <c r="G426" i="1"/>
  <c r="J425" i="1"/>
  <c r="I424" i="1"/>
  <c r="H424" i="1"/>
  <c r="G424" i="1"/>
  <c r="J423" i="1"/>
  <c r="J421" i="1"/>
  <c r="J420" i="1" s="1"/>
  <c r="I420" i="1"/>
  <c r="H420" i="1"/>
  <c r="G420" i="1"/>
  <c r="J418" i="1"/>
  <c r="I417" i="1"/>
  <c r="H417" i="1"/>
  <c r="G417" i="1"/>
  <c r="J416" i="1"/>
  <c r="J415" i="1"/>
  <c r="I415" i="1"/>
  <c r="H415" i="1"/>
  <c r="G415" i="1"/>
  <c r="H414" i="1"/>
  <c r="J414" i="1" s="1"/>
  <c r="I413" i="1"/>
  <c r="H413" i="1"/>
  <c r="G413" i="1"/>
  <c r="J412" i="1"/>
  <c r="J411" i="1"/>
  <c r="I411" i="1"/>
  <c r="H411" i="1"/>
  <c r="G411" i="1"/>
  <c r="J410" i="1"/>
  <c r="H410" i="1"/>
  <c r="J409" i="1"/>
  <c r="I409" i="1"/>
  <c r="H409" i="1"/>
  <c r="G409" i="1"/>
  <c r="J406" i="1"/>
  <c r="J404" i="1"/>
  <c r="J403" i="1"/>
  <c r="I403" i="1"/>
  <c r="H403" i="1"/>
  <c r="G403" i="1"/>
  <c r="J402" i="1"/>
  <c r="J399" i="1"/>
  <c r="I398" i="1"/>
  <c r="H398" i="1"/>
  <c r="G398" i="1"/>
  <c r="J397" i="1"/>
  <c r="J396" i="1"/>
  <c r="I396" i="1"/>
  <c r="H396" i="1"/>
  <c r="G396" i="1"/>
  <c r="J395" i="1"/>
  <c r="J394" i="1"/>
  <c r="I394" i="1"/>
  <c r="H394" i="1"/>
  <c r="G394" i="1"/>
  <c r="J393" i="1"/>
  <c r="J392" i="1" s="1"/>
  <c r="I392" i="1"/>
  <c r="H392" i="1"/>
  <c r="G392" i="1"/>
  <c r="J390" i="1"/>
  <c r="J388" i="1"/>
  <c r="J386" i="1"/>
  <c r="I385" i="1"/>
  <c r="H385" i="1"/>
  <c r="G385" i="1"/>
  <c r="J383" i="1"/>
  <c r="J381" i="1"/>
  <c r="J379" i="1"/>
  <c r="J377" i="1"/>
  <c r="J376" i="1" s="1"/>
  <c r="I376" i="1"/>
  <c r="H376" i="1"/>
  <c r="G376" i="1"/>
  <c r="J374" i="1"/>
  <c r="J373" i="1"/>
  <c r="J372" i="1"/>
  <c r="I371" i="1"/>
  <c r="H371" i="1"/>
  <c r="G371" i="1"/>
  <c r="J369" i="1"/>
  <c r="J368" i="1"/>
  <c r="J367" i="1"/>
  <c r="J366" i="1"/>
  <c r="I366" i="1"/>
  <c r="H366" i="1"/>
  <c r="G366" i="1"/>
  <c r="J365" i="1"/>
  <c r="J364" i="1"/>
  <c r="J363" i="1"/>
  <c r="J361" i="1"/>
  <c r="I360" i="1"/>
  <c r="H360" i="1"/>
  <c r="G360" i="1"/>
  <c r="J358" i="1"/>
  <c r="J357" i="1"/>
  <c r="I357" i="1"/>
  <c r="H357" i="1"/>
  <c r="G357" i="1"/>
  <c r="J356" i="1"/>
  <c r="J354" i="1"/>
  <c r="J353" i="1"/>
  <c r="I352" i="1"/>
  <c r="H352" i="1"/>
  <c r="G352" i="1"/>
  <c r="J351" i="1"/>
  <c r="J350" i="1"/>
  <c r="J349" i="1"/>
  <c r="J348" i="1" s="1"/>
  <c r="I348" i="1"/>
  <c r="H348" i="1"/>
  <c r="G348" i="1"/>
  <c r="J347" i="1"/>
  <c r="J346" i="1"/>
  <c r="J345" i="1"/>
  <c r="I344" i="1"/>
  <c r="H344" i="1"/>
  <c r="G344" i="1"/>
  <c r="J341" i="1"/>
  <c r="J340" i="1"/>
  <c r="H339" i="1"/>
  <c r="I338" i="1"/>
  <c r="G338" i="1"/>
  <c r="H337" i="1"/>
  <c r="H336" i="1" s="1"/>
  <c r="G337" i="1"/>
  <c r="J337" i="1" s="1"/>
  <c r="I336" i="1"/>
  <c r="J335" i="1"/>
  <c r="I334" i="1"/>
  <c r="H334" i="1"/>
  <c r="G334" i="1"/>
  <c r="H333" i="1"/>
  <c r="J333" i="1" s="1"/>
  <c r="I332" i="1"/>
  <c r="H332" i="1"/>
  <c r="G332" i="1"/>
  <c r="J331" i="1"/>
  <c r="J330" i="1"/>
  <c r="I330" i="1"/>
  <c r="H330" i="1"/>
  <c r="G330" i="1"/>
  <c r="J329" i="1"/>
  <c r="J328" i="1"/>
  <c r="I328" i="1"/>
  <c r="H328" i="1"/>
  <c r="G328" i="1"/>
  <c r="J327" i="1"/>
  <c r="H327" i="1"/>
  <c r="J326" i="1"/>
  <c r="I326" i="1"/>
  <c r="H326" i="1"/>
  <c r="G326" i="1"/>
  <c r="J325" i="1"/>
  <c r="G325" i="1"/>
  <c r="J324" i="1"/>
  <c r="H324" i="1"/>
  <c r="H323" i="1" s="1"/>
  <c r="G324" i="1"/>
  <c r="I323" i="1"/>
  <c r="G323" i="1"/>
  <c r="J322" i="1"/>
  <c r="H322" i="1"/>
  <c r="J321" i="1"/>
  <c r="I321" i="1"/>
  <c r="H321" i="1"/>
  <c r="G321" i="1"/>
  <c r="J319" i="1"/>
  <c r="J317" i="1"/>
  <c r="J314" i="1"/>
  <c r="H314" i="1"/>
  <c r="J313" i="1"/>
  <c r="J312" i="1"/>
  <c r="J311" i="1"/>
  <c r="G311" i="1"/>
  <c r="G308" i="1" s="1"/>
  <c r="J310" i="1"/>
  <c r="J309" i="1"/>
  <c r="J308" i="1" s="1"/>
  <c r="I308" i="1"/>
  <c r="H308" i="1"/>
  <c r="J307" i="1"/>
  <c r="G306" i="1"/>
  <c r="J306" i="1" s="1"/>
  <c r="J305" i="1"/>
  <c r="G305" i="1"/>
  <c r="J304" i="1"/>
  <c r="G304" i="1"/>
  <c r="G300" i="1" s="1"/>
  <c r="J303" i="1"/>
  <c r="J302" i="1"/>
  <c r="H302" i="1"/>
  <c r="H301" i="1"/>
  <c r="I300" i="1"/>
  <c r="J298" i="1"/>
  <c r="I297" i="1"/>
  <c r="H297" i="1"/>
  <c r="G297" i="1"/>
  <c r="J296" i="1"/>
  <c r="J295" i="1"/>
  <c r="J294" i="1"/>
  <c r="J293" i="1"/>
  <c r="J292" i="1"/>
  <c r="J291" i="1"/>
  <c r="J290" i="1"/>
  <c r="I289" i="1"/>
  <c r="H289" i="1"/>
  <c r="G289" i="1"/>
  <c r="J288" i="1"/>
  <c r="J287" i="1"/>
  <c r="J286" i="1"/>
  <c r="J285" i="1"/>
  <c r="I285" i="1"/>
  <c r="H285" i="1"/>
  <c r="G285" i="1"/>
  <c r="J284" i="1"/>
  <c r="J283" i="1"/>
  <c r="J282" i="1"/>
  <c r="I281" i="1"/>
  <c r="H281" i="1"/>
  <c r="G281" i="1"/>
  <c r="J280" i="1"/>
  <c r="J279" i="1"/>
  <c r="J278" i="1"/>
  <c r="J277" i="1"/>
  <c r="J276" i="1"/>
  <c r="I275" i="1"/>
  <c r="H275" i="1"/>
  <c r="G275" i="1"/>
  <c r="J273" i="1"/>
  <c r="J272" i="1"/>
  <c r="I272" i="1"/>
  <c r="H272" i="1"/>
  <c r="G272" i="1"/>
  <c r="J271" i="1"/>
  <c r="J270" i="1"/>
  <c r="I270" i="1"/>
  <c r="H270" i="1"/>
  <c r="G270" i="1"/>
  <c r="J269" i="1"/>
  <c r="I268" i="1"/>
  <c r="H268" i="1"/>
  <c r="G268" i="1"/>
  <c r="J267" i="1"/>
  <c r="I266" i="1"/>
  <c r="H266" i="1"/>
  <c r="G266" i="1"/>
  <c r="J265" i="1"/>
  <c r="J264" i="1"/>
  <c r="I264" i="1"/>
  <c r="H264" i="1"/>
  <c r="G264" i="1"/>
  <c r="J262" i="1"/>
  <c r="J261" i="1"/>
  <c r="I261" i="1"/>
  <c r="H261" i="1"/>
  <c r="G261" i="1"/>
  <c r="J260" i="1"/>
  <c r="J259" i="1" s="1"/>
  <c r="I259" i="1"/>
  <c r="H259" i="1"/>
  <c r="G259" i="1"/>
  <c r="J257" i="1"/>
  <c r="I256" i="1"/>
  <c r="H256" i="1"/>
  <c r="G256" i="1"/>
  <c r="J255" i="1"/>
  <c r="J254" i="1"/>
  <c r="I254" i="1"/>
  <c r="H254" i="1"/>
  <c r="G254" i="1"/>
  <c r="J253" i="1"/>
  <c r="J252" i="1"/>
  <c r="I252" i="1"/>
  <c r="H252" i="1"/>
  <c r="G252" i="1"/>
  <c r="J251" i="1"/>
  <c r="J250" i="1" s="1"/>
  <c r="I250" i="1"/>
  <c r="H250" i="1"/>
  <c r="G250" i="1"/>
  <c r="H249" i="1"/>
  <c r="G249" i="1"/>
  <c r="I248" i="1"/>
  <c r="H248" i="1"/>
  <c r="H247" i="1"/>
  <c r="J247" i="1" s="1"/>
  <c r="G247" i="1"/>
  <c r="J244" i="1"/>
  <c r="I243" i="1"/>
  <c r="H243" i="1"/>
  <c r="G243" i="1"/>
  <c r="J242" i="1"/>
  <c r="J241" i="1"/>
  <c r="I241" i="1"/>
  <c r="H241" i="1"/>
  <c r="G241" i="1"/>
  <c r="J240" i="1"/>
  <c r="J239" i="1"/>
  <c r="I239" i="1"/>
  <c r="H239" i="1"/>
  <c r="G239" i="1"/>
  <c r="J238" i="1"/>
  <c r="J237" i="1" s="1"/>
  <c r="I237" i="1"/>
  <c r="H237" i="1"/>
  <c r="G237" i="1"/>
  <c r="J235" i="1"/>
  <c r="I234" i="1"/>
  <c r="H234" i="1"/>
  <c r="G234" i="1"/>
  <c r="J233" i="1"/>
  <c r="J232" i="1"/>
  <c r="J231" i="1"/>
  <c r="J229" i="1"/>
  <c r="J228" i="1" s="1"/>
  <c r="I228" i="1"/>
  <c r="H228" i="1"/>
  <c r="G228" i="1"/>
  <c r="J227" i="1"/>
  <c r="H226" i="1"/>
  <c r="J226" i="1" s="1"/>
  <c r="J222" i="1"/>
  <c r="J220" i="1"/>
  <c r="J219" i="1"/>
  <c r="J218" i="1"/>
  <c r="J217" i="1"/>
  <c r="J216" i="1"/>
  <c r="J214" i="1"/>
  <c r="J213" i="1"/>
  <c r="J212" i="1"/>
  <c r="H210" i="1"/>
  <c r="J210" i="1" s="1"/>
  <c r="J209" i="1"/>
  <c r="J208" i="1"/>
  <c r="J207" i="1"/>
  <c r="J206" i="1"/>
  <c r="J205" i="1"/>
  <c r="J203" i="1"/>
  <c r="J202" i="1"/>
  <c r="J201" i="1"/>
  <c r="H200" i="1"/>
  <c r="J200" i="1" s="1"/>
  <c r="J198" i="1"/>
  <c r="J197" i="1"/>
  <c r="J196" i="1"/>
  <c r="J194" i="1"/>
  <c r="J192" i="1"/>
  <c r="J190" i="1"/>
  <c r="G189" i="1"/>
  <c r="J189" i="1" s="1"/>
  <c r="J187" i="1"/>
  <c r="J184" i="1"/>
  <c r="J182" i="1"/>
  <c r="H182" i="1"/>
  <c r="G182" i="1"/>
  <c r="J181" i="1"/>
  <c r="J180" i="1"/>
  <c r="J179" i="1"/>
  <c r="G178" i="1"/>
  <c r="J178" i="1" s="1"/>
  <c r="J177" i="1"/>
  <c r="H176" i="1"/>
  <c r="J175" i="1"/>
  <c r="J173" i="1"/>
  <c r="J172" i="1"/>
  <c r="J171" i="1"/>
  <c r="J170" i="1"/>
  <c r="J169" i="1"/>
  <c r="J168" i="1"/>
  <c r="J167" i="1"/>
  <c r="J166" i="1"/>
  <c r="J163" i="1"/>
  <c r="J162" i="1"/>
  <c r="I162" i="1"/>
  <c r="H162" i="1"/>
  <c r="G162" i="1"/>
  <c r="J161" i="1"/>
  <c r="J160" i="1" s="1"/>
  <c r="I160" i="1"/>
  <c r="H160" i="1"/>
  <c r="G160" i="1"/>
  <c r="J159" i="1"/>
  <c r="I158" i="1"/>
  <c r="H158" i="1"/>
  <c r="G158" i="1"/>
  <c r="J157" i="1"/>
  <c r="J156" i="1"/>
  <c r="I156" i="1"/>
  <c r="H156" i="1"/>
  <c r="G156" i="1"/>
  <c r="J155" i="1"/>
  <c r="J154" i="1"/>
  <c r="I154" i="1"/>
  <c r="H154" i="1"/>
  <c r="G154" i="1"/>
  <c r="J153" i="1"/>
  <c r="J151" i="1"/>
  <c r="J149" i="1"/>
  <c r="J147" i="1"/>
  <c r="J144" i="1"/>
  <c r="H144" i="1"/>
  <c r="J142" i="1"/>
  <c r="I141" i="1"/>
  <c r="H141" i="1"/>
  <c r="G141" i="1"/>
  <c r="J140" i="1"/>
  <c r="J138" i="1"/>
  <c r="J137" i="1" s="1"/>
  <c r="I137" i="1"/>
  <c r="H137" i="1"/>
  <c r="G137" i="1"/>
  <c r="J136" i="1"/>
  <c r="J134" i="1"/>
  <c r="J133" i="1"/>
  <c r="J132" i="1"/>
  <c r="J131" i="1"/>
  <c r="J130" i="1"/>
  <c r="J128" i="1"/>
  <c r="H126" i="1"/>
  <c r="J126" i="1" s="1"/>
  <c r="J123" i="1"/>
  <c r="H123" i="1"/>
  <c r="J121" i="1"/>
  <c r="H119" i="1"/>
  <c r="J119" i="1" s="1"/>
  <c r="J117" i="1"/>
  <c r="J114" i="1"/>
  <c r="J112" i="1"/>
  <c r="H109" i="1"/>
  <c r="G109" i="1"/>
  <c r="J109" i="1" s="1"/>
  <c r="G107" i="1"/>
  <c r="J107" i="1" s="1"/>
  <c r="J104" i="1"/>
  <c r="G102" i="1"/>
  <c r="J102" i="1" s="1"/>
  <c r="J100" i="1"/>
  <c r="J99" i="1"/>
  <c r="H97" i="1"/>
  <c r="J97" i="1" s="1"/>
  <c r="J95" i="1"/>
  <c r="G93" i="1"/>
  <c r="J93" i="1" s="1"/>
  <c r="J91" i="1"/>
  <c r="J89" i="1"/>
  <c r="J85" i="1"/>
  <c r="J83" i="1"/>
  <c r="J81" i="1"/>
  <c r="J79" i="1"/>
  <c r="J76" i="1"/>
  <c r="J75" i="1"/>
  <c r="J74" i="1"/>
  <c r="J73" i="1"/>
  <c r="J71" i="1"/>
  <c r="J68" i="1"/>
  <c r="J67" i="1"/>
  <c r="J65" i="1"/>
  <c r="J64" i="1"/>
  <c r="J61" i="1"/>
  <c r="J60" i="1"/>
  <c r="J59" i="1"/>
  <c r="H59" i="1"/>
  <c r="J58" i="1"/>
  <c r="J57" i="1"/>
  <c r="J56" i="1"/>
  <c r="J55" i="1"/>
  <c r="J54" i="1"/>
  <c r="J53" i="1"/>
  <c r="J51" i="1"/>
  <c r="J47" i="1"/>
  <c r="J45" i="1"/>
  <c r="J44" i="1"/>
  <c r="J43" i="1"/>
  <c r="J42" i="1"/>
  <c r="H40" i="1"/>
  <c r="J40" i="1" s="1"/>
  <c r="J38" i="1"/>
  <c r="J36" i="1"/>
  <c r="J35" i="1"/>
  <c r="J34" i="1"/>
  <c r="J33" i="1"/>
  <c r="J32" i="1"/>
  <c r="J31" i="1"/>
  <c r="J30" i="1"/>
  <c r="H29" i="1"/>
  <c r="J29" i="1" s="1"/>
  <c r="J27" i="1"/>
  <c r="J26" i="1"/>
  <c r="J25" i="1"/>
  <c r="J24" i="1"/>
  <c r="J23" i="1"/>
  <c r="J22" i="1"/>
  <c r="G18" i="1"/>
  <c r="G13" i="1"/>
  <c r="G12" i="1"/>
  <c r="G11" i="1"/>
  <c r="G10" i="1"/>
  <c r="G14" i="1" s="1"/>
  <c r="G9" i="1"/>
  <c r="F6" i="1"/>
  <c r="F4" i="1"/>
  <c r="F3" i="1"/>
  <c r="F2" i="1"/>
  <c r="J176" i="1" l="1"/>
  <c r="H18" i="1"/>
  <c r="L18" i="1" s="1"/>
  <c r="J336" i="1"/>
  <c r="J339" i="1"/>
  <c r="H338" i="1"/>
  <c r="J141" i="1"/>
  <c r="J289" i="1"/>
  <c r="J447" i="1"/>
  <c r="J234" i="1"/>
  <c r="G248" i="1"/>
  <c r="J249" i="1"/>
  <c r="J281" i="1"/>
  <c r="J449" i="1"/>
  <c r="J509" i="1"/>
  <c r="J158" i="1"/>
  <c r="H300" i="1"/>
  <c r="J301" i="1"/>
  <c r="J323" i="1"/>
  <c r="J344" i="1"/>
  <c r="J398" i="1"/>
  <c r="J500" i="1"/>
  <c r="J417" i="1"/>
  <c r="J438" i="1"/>
  <c r="J476" i="1"/>
  <c r="J243" i="1"/>
  <c r="J266" i="1"/>
  <c r="J268" i="1"/>
  <c r="J352" i="1"/>
  <c r="J492" i="1"/>
  <c r="J297" i="1"/>
  <c r="J332" i="1"/>
  <c r="J334" i="1"/>
  <c r="J385" i="1"/>
  <c r="J413" i="1"/>
  <c r="J424" i="1"/>
  <c r="J451" i="1"/>
  <c r="J472" i="1"/>
  <c r="J256" i="1"/>
  <c r="J275" i="1"/>
  <c r="J360" i="1"/>
  <c r="J371" i="1"/>
  <c r="J467" i="1"/>
  <c r="G336" i="1"/>
  <c r="J518" i="1"/>
  <c r="J248" i="1" l="1"/>
  <c r="J300" i="1"/>
  <c r="J338" i="1"/>
  <c r="J18" i="1"/>
  <c r="K506" i="1" l="1"/>
  <c r="K505" i="1" s="1"/>
  <c r="K497" i="1"/>
  <c r="K496" i="1" s="1"/>
  <c r="K479" i="1"/>
  <c r="K477" i="1"/>
  <c r="K469" i="1"/>
  <c r="K463" i="1"/>
  <c r="K462" i="1" s="1"/>
  <c r="K456" i="1"/>
  <c r="K455" i="1" s="1"/>
  <c r="K443" i="1"/>
  <c r="K442" i="1" s="1"/>
  <c r="K434" i="1"/>
  <c r="K433" i="1" s="1"/>
  <c r="K412" i="1"/>
  <c r="K411" i="1" s="1"/>
  <c r="K402" i="1"/>
  <c r="K395" i="1"/>
  <c r="K394" i="1" s="1"/>
  <c r="K388" i="1"/>
  <c r="K373" i="1"/>
  <c r="K365" i="1"/>
  <c r="K363" i="1"/>
  <c r="K356" i="1"/>
  <c r="K353" i="1"/>
  <c r="K352" i="1" s="1"/>
  <c r="K346" i="1"/>
  <c r="K329" i="1"/>
  <c r="K328" i="1" s="1"/>
  <c r="K312" i="1"/>
  <c r="K487" i="1"/>
  <c r="K475" i="1"/>
  <c r="K474" i="1" s="1"/>
  <c r="K454" i="1"/>
  <c r="K453" i="1" s="1"/>
  <c r="K427" i="1"/>
  <c r="K426" i="1" s="1"/>
  <c r="K349" i="1"/>
  <c r="K348" i="1" s="1"/>
  <c r="K340" i="1"/>
  <c r="K327" i="1"/>
  <c r="K326" i="1" s="1"/>
  <c r="K322" i="1"/>
  <c r="K321" i="1" s="1"/>
  <c r="K305" i="1"/>
  <c r="K286" i="1"/>
  <c r="K430" i="1"/>
  <c r="K429" i="1" s="1"/>
  <c r="K377" i="1"/>
  <c r="K376" i="1" s="1"/>
  <c r="K368" i="1"/>
  <c r="K351" i="1"/>
  <c r="K288" i="1"/>
  <c r="K262" i="1"/>
  <c r="K261" i="1" s="1"/>
  <c r="K504" i="1"/>
  <c r="K503" i="1" s="1"/>
  <c r="K461" i="1"/>
  <c r="K432" i="1"/>
  <c r="K431" i="1" s="1"/>
  <c r="K319" i="1"/>
  <c r="K293" i="1"/>
  <c r="K251" i="1"/>
  <c r="K250" i="1" s="1"/>
  <c r="K232" i="1"/>
  <c r="K214" i="1"/>
  <c r="K208" i="1"/>
  <c r="K198" i="1"/>
  <c r="K177" i="1"/>
  <c r="K171" i="1"/>
  <c r="K161" i="1"/>
  <c r="K160" i="1" s="1"/>
  <c r="K155" i="1"/>
  <c r="K154" i="1" s="1"/>
  <c r="K144" i="1"/>
  <c r="K126" i="1"/>
  <c r="K117" i="1"/>
  <c r="K104" i="1"/>
  <c r="K95" i="1"/>
  <c r="K83" i="1"/>
  <c r="K68" i="1"/>
  <c r="K58" i="1"/>
  <c r="K56" i="1"/>
  <c r="K54" i="1"/>
  <c r="K51" i="1"/>
  <c r="K38" i="1"/>
  <c r="K35" i="1"/>
  <c r="K33" i="1"/>
  <c r="K31" i="1"/>
  <c r="K27" i="1"/>
  <c r="K25" i="1"/>
  <c r="K23" i="1"/>
  <c r="K325" i="1"/>
  <c r="K277" i="1"/>
  <c r="K253" i="1"/>
  <c r="K252" i="1" s="1"/>
  <c r="K219" i="1"/>
  <c r="K192" i="1"/>
  <c r="K163" i="1"/>
  <c r="K162" i="1" s="1"/>
  <c r="K48" i="1"/>
  <c r="K495" i="1"/>
  <c r="K494" i="1" s="1"/>
  <c r="K512" i="1"/>
  <c r="K511" i="1" s="1"/>
  <c r="K441" i="1"/>
  <c r="K440" i="1" s="1"/>
  <c r="K406" i="1"/>
  <c r="K295" i="1"/>
  <c r="K217" i="1"/>
  <c r="K130" i="1"/>
  <c r="K421" i="1"/>
  <c r="K420" i="1" s="1"/>
  <c r="K410" i="1"/>
  <c r="K409" i="1" s="1"/>
  <c r="K271" i="1"/>
  <c r="K270" i="1" s="1"/>
  <c r="K132" i="1"/>
  <c r="K57" i="1"/>
  <c r="K55" i="1"/>
  <c r="K53" i="1"/>
  <c r="K482" i="1"/>
  <c r="K481" i="1" s="1"/>
  <c r="K393" i="1"/>
  <c r="K392" i="1" s="1"/>
  <c r="K240" i="1"/>
  <c r="K239" i="1" s="1"/>
  <c r="K206" i="1"/>
  <c r="K169" i="1"/>
  <c r="K79" i="1"/>
  <c r="K42" i="1"/>
  <c r="K44" i="1"/>
  <c r="K314" i="1"/>
  <c r="K284" i="1"/>
  <c r="K260" i="1"/>
  <c r="K259" i="1" s="1"/>
  <c r="K229" i="1"/>
  <c r="K228" i="1" s="1"/>
  <c r="K212" i="1"/>
  <c r="K187" i="1"/>
  <c r="K112" i="1"/>
  <c r="K381" i="1"/>
  <c r="K222" i="1"/>
  <c r="K221" i="1" s="1"/>
  <c r="K196" i="1"/>
  <c r="K134" i="1"/>
  <c r="K65" i="1"/>
  <c r="K309" i="1"/>
  <c r="K279" i="1"/>
  <c r="K167" i="1"/>
  <c r="K40" i="1"/>
  <c r="K200" i="1"/>
  <c r="K172" i="1"/>
  <c r="K247" i="1"/>
  <c r="K47" i="1"/>
  <c r="K46" i="1" s="1"/>
  <c r="K149" i="1"/>
  <c r="K30" i="1"/>
  <c r="K182" i="1"/>
  <c r="K307" i="1"/>
  <c r="K24" i="1"/>
  <c r="K61" i="1"/>
  <c r="K147" i="1"/>
  <c r="K226" i="1"/>
  <c r="K67" i="1"/>
  <c r="K213" i="1"/>
  <c r="K282" i="1"/>
  <c r="K133" i="1"/>
  <c r="K168" i="1"/>
  <c r="K220" i="1"/>
  <c r="K287" i="1"/>
  <c r="K397" i="1"/>
  <c r="K396" i="1" s="1"/>
  <c r="K501" i="1"/>
  <c r="K500" i="1" s="1"/>
  <c r="K446" i="1"/>
  <c r="K445" i="1" s="1"/>
  <c r="K170" i="1"/>
  <c r="K439" i="1"/>
  <c r="K438" i="1" s="1"/>
  <c r="K60" i="1"/>
  <c r="K131" i="1"/>
  <c r="K175" i="1"/>
  <c r="K218" i="1"/>
  <c r="K267" i="1"/>
  <c r="K266" i="1" s="1"/>
  <c r="K290" i="1"/>
  <c r="K354" i="1"/>
  <c r="K489" i="1"/>
  <c r="K273" i="1"/>
  <c r="K272" i="1" s="1"/>
  <c r="K317" i="1"/>
  <c r="K335" i="1"/>
  <c r="K334" i="1" s="1"/>
  <c r="K386" i="1"/>
  <c r="K385" i="1" s="1"/>
  <c r="K423" i="1"/>
  <c r="K276" i="1"/>
  <c r="K358" i="1"/>
  <c r="K357" i="1" s="1"/>
  <c r="K372" i="1"/>
  <c r="K371" i="1" s="1"/>
  <c r="K466" i="1"/>
  <c r="K465" i="1" s="1"/>
  <c r="K519" i="1"/>
  <c r="K518" i="1" s="1"/>
  <c r="K233" i="1"/>
  <c r="K216" i="1"/>
  <c r="K36" i="1"/>
  <c r="K178" i="1"/>
  <c r="K157" i="1"/>
  <c r="K156" i="1" s="1"/>
  <c r="K436" i="1"/>
  <c r="K435" i="1" s="1"/>
  <c r="K350" i="1"/>
  <c r="K151" i="1"/>
  <c r="K306" i="1"/>
  <c r="K333" i="1"/>
  <c r="K332" i="1" s="1"/>
  <c r="K414" i="1"/>
  <c r="K413" i="1" s="1"/>
  <c r="K257" i="1"/>
  <c r="K256" i="1" s="1"/>
  <c r="K379" i="1"/>
  <c r="K517" i="1"/>
  <c r="K516" i="1" s="1"/>
  <c r="K26" i="1"/>
  <c r="K123" i="1"/>
  <c r="K209" i="1"/>
  <c r="K337" i="1"/>
  <c r="K336" i="1" s="1"/>
  <c r="K43" i="1"/>
  <c r="K142" i="1"/>
  <c r="K141" i="1" s="1"/>
  <c r="K22" i="1"/>
  <c r="K93" i="1"/>
  <c r="K153" i="1"/>
  <c r="K45" i="1"/>
  <c r="K119" i="1"/>
  <c r="K197" i="1"/>
  <c r="K121" i="1"/>
  <c r="K265" i="1"/>
  <c r="K264" i="1" s="1"/>
  <c r="K374" i="1"/>
  <c r="K100" i="1"/>
  <c r="K166" i="1"/>
  <c r="K244" i="1"/>
  <c r="K243" i="1" s="1"/>
  <c r="K311" i="1"/>
  <c r="K298" i="1"/>
  <c r="K297" i="1" s="1"/>
  <c r="K473" i="1"/>
  <c r="K472" i="1" s="1"/>
  <c r="K369" i="1"/>
  <c r="K75" i="1"/>
  <c r="K203" i="1"/>
  <c r="K71" i="1"/>
  <c r="K304" i="1"/>
  <c r="K181" i="1"/>
  <c r="K302" i="1"/>
  <c r="K107" i="1"/>
  <c r="K179" i="1"/>
  <c r="K34" i="1"/>
  <c r="K189" i="1"/>
  <c r="K73" i="1"/>
  <c r="K32" i="1"/>
  <c r="K89" i="1"/>
  <c r="K173" i="1"/>
  <c r="K416" i="1"/>
  <c r="K415" i="1" s="1"/>
  <c r="K114" i="1"/>
  <c r="K231" i="1"/>
  <c r="K367" i="1"/>
  <c r="K366" i="1" s="1"/>
  <c r="K485" i="1"/>
  <c r="K64" i="1"/>
  <c r="K138" i="1"/>
  <c r="K137" i="1" s="1"/>
  <c r="K184" i="1"/>
  <c r="K238" i="1"/>
  <c r="K237" i="1" s="1"/>
  <c r="K341" i="1"/>
  <c r="K399" i="1"/>
  <c r="K398" i="1" s="1"/>
  <c r="K81" i="1"/>
  <c r="K207" i="1"/>
  <c r="K74" i="1"/>
  <c r="K140" i="1"/>
  <c r="K180" i="1"/>
  <c r="K227" i="1"/>
  <c r="K296" i="1"/>
  <c r="K493" i="1"/>
  <c r="K492" i="1" s="1"/>
  <c r="K278" i="1"/>
  <c r="K303" i="1"/>
  <c r="K331" i="1"/>
  <c r="K330" i="1" s="1"/>
  <c r="K425" i="1"/>
  <c r="K424" i="1" s="1"/>
  <c r="K458" i="1"/>
  <c r="K457" i="1" s="1"/>
  <c r="K514" i="1"/>
  <c r="K513" i="1" s="1"/>
  <c r="K361" i="1"/>
  <c r="K360" i="1" s="1"/>
  <c r="K468" i="1"/>
  <c r="K467" i="1" s="1"/>
  <c r="K99" i="1"/>
  <c r="K85" i="1"/>
  <c r="K201" i="1"/>
  <c r="K29" i="1"/>
  <c r="K59" i="1"/>
  <c r="K291" i="1"/>
  <c r="K102" i="1"/>
  <c r="K97" i="1"/>
  <c r="K448" i="1"/>
  <c r="K447" i="1" s="1"/>
  <c r="K280" i="1"/>
  <c r="K508" i="1"/>
  <c r="K507" i="1" s="1"/>
  <c r="K76" i="1"/>
  <c r="K194" i="1"/>
  <c r="K242" i="1"/>
  <c r="K241" i="1" s="1"/>
  <c r="K345" i="1"/>
  <c r="K418" i="1"/>
  <c r="K417" i="1" s="1"/>
  <c r="K109" i="1"/>
  <c r="K478" i="1"/>
  <c r="K91" i="1"/>
  <c r="K190" i="1"/>
  <c r="K364" i="1"/>
  <c r="K294" i="1"/>
  <c r="K310" i="1"/>
  <c r="K347" i="1"/>
  <c r="K471" i="1"/>
  <c r="K470" i="1" s="1"/>
  <c r="K283" i="1"/>
  <c r="K128" i="1"/>
  <c r="K210" i="1"/>
  <c r="K235" i="1"/>
  <c r="K234" i="1" s="1"/>
  <c r="K450" i="1"/>
  <c r="K449" i="1" s="1"/>
  <c r="K510" i="1"/>
  <c r="K509" i="1" s="1"/>
  <c r="K159" i="1"/>
  <c r="K158" i="1" s="1"/>
  <c r="K205" i="1"/>
  <c r="K324" i="1"/>
  <c r="K323" i="1" s="1"/>
  <c r="K499" i="1"/>
  <c r="K498" i="1" s="1"/>
  <c r="K136" i="1"/>
  <c r="K202" i="1"/>
  <c r="K269" i="1"/>
  <c r="K268" i="1" s="1"/>
  <c r="K390" i="1"/>
  <c r="K255" i="1"/>
  <c r="K254" i="1" s="1"/>
  <c r="K313" i="1"/>
  <c r="K383" i="1"/>
  <c r="K452" i="1"/>
  <c r="K451" i="1" s="1"/>
  <c r="K292" i="1"/>
  <c r="K404" i="1"/>
  <c r="K403" i="1" s="1"/>
  <c r="K480" i="1"/>
  <c r="K301" i="1"/>
  <c r="K339" i="1"/>
  <c r="K338" i="1" s="1"/>
  <c r="K176" i="1"/>
  <c r="K249" i="1"/>
  <c r="K248" i="1" s="1"/>
  <c r="K28" i="1" l="1"/>
  <c r="K281" i="1"/>
  <c r="K300" i="1"/>
  <c r="K344" i="1"/>
  <c r="K275" i="1"/>
  <c r="K289" i="1"/>
  <c r="K476" i="1"/>
  <c r="K165" i="1"/>
  <c r="K308" i="1"/>
  <c r="K285" i="1"/>
</calcChain>
</file>

<file path=xl/sharedStrings.xml><?xml version="1.0" encoding="utf-8"?>
<sst xmlns="http://schemas.openxmlformats.org/spreadsheetml/2006/main" count="858" uniqueCount="403">
  <si>
    <t>Consolidado del Presupuesto Estimado de Ingresos y Gastos Nivel Servicio Regional de Salud</t>
  </si>
  <si>
    <t>Estimación de Ingresos</t>
  </si>
  <si>
    <t>Anticipos Financieros</t>
  </si>
  <si>
    <t>Venta de Servicios y Otros Ingresos</t>
  </si>
  <si>
    <t>Aportes SNS Nómina</t>
  </si>
  <si>
    <t>Otros Aportes</t>
  </si>
  <si>
    <t>Transferencias Corrientes</t>
  </si>
  <si>
    <t>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</si>
  <si>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</si>
  <si>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</si>
  <si>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</si>
  <si>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</si>
  <si>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</si>
  <si>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</si>
  <si>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</si>
  <si>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</si>
  <si>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</si>
  <si>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Nominas</t>
  </si>
  <si>
    <t>Total RD$</t>
  </si>
  <si>
    <t>%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</si>
  <si>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</si>
  <si>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</si>
  <si>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</si>
  <si>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</si>
  <si>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</si>
  <si>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</si>
  <si>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</si>
  <si>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</si>
  <si>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</si>
  <si>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</si>
  <si>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</si>
  <si>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</si>
  <si>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</si>
  <si>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Incentivos y escalafón</t>
  </si>
  <si>
    <t>`06</t>
  </si>
  <si>
    <t>Nuevas plazas a medicos</t>
  </si>
  <si>
    <t>Remuneraciones al personal con carácter transitorio</t>
  </si>
  <si>
    <t>Sueldos al personal contratado y/o igualado</t>
  </si>
  <si>
    <t>Sueldos de personal nominal</t>
  </si>
  <si>
    <t>Suplencias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</si>
  <si>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</si>
  <si>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</si>
  <si>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</si>
  <si>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</si>
  <si>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</si>
  <si>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`11</t>
  </si>
  <si>
    <t>Sueldo temporal a personal fijo en cargos de carrera</t>
  </si>
  <si>
    <t>Sueldos al personal fijo en trámite de pensiones</t>
  </si>
  <si>
    <t>0.00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</si>
  <si>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</si>
  <si>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</si>
  <si>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</si>
  <si>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</si>
  <si>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</si>
  <si>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Vacaciones</t>
  </si>
  <si>
    <t>`13</t>
  </si>
  <si>
    <t>Nuevo ingreso de militares y policías</t>
  </si>
  <si>
    <t>Sobresueldos</t>
  </si>
  <si>
    <t>Primas por antigüedad</t>
  </si>
  <si>
    <t>Compensación</t>
  </si>
  <si>
    <t>Compensación por gastos de alimentación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</si>
  <si>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</si>
  <si>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</si>
  <si>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</si>
  <si>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</si>
  <si>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</si>
  <si>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</si>
  <si>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</si>
  <si>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</si>
  <si>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</si>
  <si>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</si>
  <si>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</si>
  <si>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</si>
  <si>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</si>
  <si>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</si>
  <si>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</si>
  <si>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</si>
  <si>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</si>
  <si>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</si>
  <si>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</si>
  <si>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</si>
  <si>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</si>
  <si>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</si>
  <si>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</si>
  <si>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</si>
  <si>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</si>
  <si>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</si>
  <si>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</si>
  <si>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</si>
  <si>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</si>
  <si>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</si>
  <si>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</si>
  <si>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</si>
  <si>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</si>
  <si>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</si>
  <si>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</si>
  <si>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</si>
  <si>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</si>
  <si>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</si>
  <si>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</si>
  <si>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</si>
  <si>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</si>
  <si>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</si>
  <si>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</si>
  <si>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</si>
  <si>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</si>
  <si>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</si>
  <si>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</si>
  <si>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</si>
  <si>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</si>
  <si>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 y gastos de transporte</t>
  </si>
  <si>
    <t>Fletes</t>
  </si>
  <si>
    <t>Almacenaje</t>
  </si>
  <si>
    <t>Peaje</t>
  </si>
  <si>
    <t>Alquileres y Rentas</t>
  </si>
  <si>
    <t>Alquilleres y rentas de edificios y locales</t>
  </si>
  <si>
    <t>Alquileres de máquinas y equipos de producción</t>
  </si>
  <si>
    <t>Alquileres de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</si>
  <si>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</si>
  <si>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</si>
  <si>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</si>
  <si>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</si>
  <si>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</si>
  <si>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</si>
  <si>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</si>
  <si>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</si>
  <si>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</si>
  <si>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</si>
  <si>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</si>
  <si>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</si>
  <si>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</si>
  <si>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</si>
  <si>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</si>
  <si>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</si>
  <si>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</si>
  <si>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</si>
  <si>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</si>
  <si>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</si>
  <si>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</si>
  <si>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Contratación de mantenimiento y reparaciones menores</t>
  </si>
  <si>
    <t>Mantenimiento y reparaciones menores en edificaciones</t>
  </si>
  <si>
    <t>Mantenimientos y reparaciones especiales</t>
  </si>
  <si>
    <t>Limpieza, desmalezamiento de tierras y terrenos</t>
  </si>
  <si>
    <t>Mantenimiento y reparación de obras de ingeniería civil o infraestructura</t>
  </si>
  <si>
    <t>Mantenimiento y reparación en obras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</si>
  <si>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</si>
  <si>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</si>
  <si>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</si>
  <si>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</si>
  <si>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Mantenimientos y reparacion de maquinarias y equipos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</si>
  <si>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</si>
  <si>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</si>
  <si>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</si>
  <si>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</si>
  <si>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de comunicación</t>
  </si>
  <si>
    <t>Mantenimiento y reparación de equipos de transporte, tracción y elevación</t>
  </si>
  <si>
    <t>Mantenimiento y reparación de equipos industriales y producción</t>
  </si>
  <si>
    <t>Otros servicios de mantenimiento, reparación, desmonte e instalación</t>
  </si>
  <si>
    <t>Instalaciones temporales</t>
  </si>
  <si>
    <t>Otros Servicios No Incluidos en conceptos anteriores</t>
  </si>
  <si>
    <t>Gastos y representación judiciales</t>
  </si>
  <si>
    <t xml:space="preserve">Comisiones y gastos </t>
  </si>
  <si>
    <t>Comisiones y gastos</t>
  </si>
  <si>
    <t>Gastos por cancelación de certificados de inversión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</si>
  <si>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</si>
  <si>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</si>
  <si>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</si>
  <si>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</si>
  <si>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</si>
  <si>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</si>
  <si>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Servicio de organización de eventos, festividades y actividades de entretenimiento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</si>
  <si>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</si>
  <si>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</si>
  <si>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</si>
  <si>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</si>
  <si>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</si>
  <si>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</si>
  <si>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</si>
  <si>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</si>
  <si>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</si>
  <si>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</si>
  <si>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</si>
  <si>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</si>
  <si>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</si>
  <si>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</si>
  <si>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</si>
  <si>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</si>
  <si>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</si>
  <si>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</si>
  <si>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</si>
  <si>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</si>
  <si>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</si>
  <si>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Servicios de alimentación</t>
  </si>
  <si>
    <t>Servicios de catering</t>
  </si>
  <si>
    <t>Materiales y Suministros</t>
  </si>
  <si>
    <t>Alimentos y Productos Agroforestales</t>
  </si>
  <si>
    <t>Alimentos y bebidas para personas</t>
  </si>
  <si>
    <t>Alimentación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</si>
  <si>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</si>
  <si>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</si>
  <si>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</si>
  <si>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</si>
  <si>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</si>
  <si>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</si>
  <si>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</si>
  <si>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Hilados, fibras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</si>
  <si>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</si>
  <si>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</si>
  <si>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</si>
  <si>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</si>
  <si>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</si>
  <si>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</si>
  <si>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</si>
  <si>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</si>
  <si>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</si>
  <si>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</si>
  <si>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</si>
  <si>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</si>
  <si>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</si>
  <si>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</si>
  <si>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Productos de cueros y pieles</t>
  </si>
  <si>
    <t>Producto de cueros y pieles</t>
  </si>
  <si>
    <t>Producto de cuero</t>
  </si>
  <si>
    <t>Llantas y neumáticos</t>
  </si>
  <si>
    <t>Productos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</si>
  <si>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</si>
  <si>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</si>
  <si>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</si>
  <si>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</si>
  <si>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</si>
  <si>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</si>
  <si>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</si>
  <si>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</si>
  <si>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</si>
  <si>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</si>
  <si>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</si>
  <si>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</si>
  <si>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</si>
  <si>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</si>
  <si>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</si>
  <si>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</si>
  <si>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 xml:space="preserve">Productos de metálicos 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</si>
  <si>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</si>
  <si>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</si>
  <si>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</si>
  <si>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</si>
  <si>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</si>
  <si>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</si>
  <si>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</si>
  <si>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</si>
  <si>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</si>
  <si>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</si>
  <si>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</si>
  <si>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</si>
  <si>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</si>
  <si>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</si>
  <si>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</si>
  <si>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</si>
  <si>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</si>
  <si>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</si>
  <si>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</si>
  <si>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</si>
  <si>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</si>
  <si>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</si>
  <si>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</si>
  <si>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</si>
  <si>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</si>
  <si>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</si>
  <si>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</si>
  <si>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</si>
  <si>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Productos y Utiles Varios</t>
  </si>
  <si>
    <t>Material para limpieza e higiene</t>
  </si>
  <si>
    <t>Material para limpieza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</si>
  <si>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</si>
  <si>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</si>
  <si>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</si>
  <si>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</si>
  <si>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Utiles destinados a actividades deportivas y recreativas</t>
  </si>
  <si>
    <t>Utiles de cocina y comedor</t>
  </si>
  <si>
    <t>Productos eléctricos y afines</t>
  </si>
  <si>
    <t>Productos y útiles veterinarios</t>
  </si>
  <si>
    <t>Repuestos y accesorios menores</t>
  </si>
  <si>
    <t>Productos y útiles varios no identificados precedentemente (n.i.p.)</t>
  </si>
  <si>
    <t>Bonos para útiles diversos</t>
  </si>
  <si>
    <t>Productos y útiles de defensa y seguridad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</si>
  <si>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</si>
  <si>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</si>
  <si>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</si>
  <si>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</si>
  <si>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</si>
  <si>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</si>
  <si>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</si>
  <si>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</si>
  <si>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</si>
  <si>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</si>
  <si>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</si>
  <si>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</si>
  <si>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</si>
  <si>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</si>
  <si>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</si>
  <si>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</si>
  <si>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</si>
  <si>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</si>
  <si>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</si>
  <si>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</si>
  <si>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</si>
  <si>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</si>
  <si>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</si>
  <si>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</si>
  <si>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</si>
  <si>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</si>
  <si>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</si>
  <si>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</si>
  <si>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</si>
  <si>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</si>
  <si>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</si>
  <si>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</si>
  <si>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</si>
  <si>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</si>
  <si>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</si>
  <si>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</si>
  <si>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</si>
  <si>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</si>
  <si>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</si>
  <si>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</si>
  <si>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</si>
  <si>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</si>
  <si>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</si>
  <si>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</si>
  <si>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</si>
  <si>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</si>
  <si>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</si>
  <si>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</si>
  <si>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</si>
  <si>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</si>
  <si>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</si>
  <si>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</si>
  <si>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 Y Equipo</t>
  </si>
  <si>
    <t>Muebles, equipos de oficina y estantería</t>
  </si>
  <si>
    <t>Muebles de alojamiento</t>
  </si>
  <si>
    <t>Equipos de tecnología de la información y comunicación</t>
  </si>
  <si>
    <t>Electrodomesticos</t>
  </si>
  <si>
    <t>Otros mobiliarios y equipos no identificados precedentemente</t>
  </si>
  <si>
    <t xml:space="preserve">Mobiliario y Equipo Audiovisual, Recreativo y Educacional </t>
  </si>
  <si>
    <t>Equipos y aparatos audiovisuales</t>
  </si>
  <si>
    <t>Aparatos deportivos</t>
  </si>
  <si>
    <t>Cámaras fotográficas y de video</t>
  </si>
  <si>
    <t>Mobiliario y equipos educacional y 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</si>
  <si>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</si>
  <si>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</si>
  <si>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</si>
  <si>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</si>
  <si>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Equipos e instrumentos de medición científica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</si>
  <si>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</si>
  <si>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</si>
  <si>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</si>
  <si>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</si>
  <si>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</si>
  <si>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</si>
  <si>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</si>
  <si>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y equipos de climatización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</si>
  <si>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</si>
  <si>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</si>
  <si>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</si>
  <si>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</si>
  <si>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defensa y seguridad</t>
  </si>
  <si>
    <t>Equipos de defensa de defensa</t>
  </si>
  <si>
    <t>Equipos de seguridad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</si>
  <si>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</si>
  <si>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</si>
  <si>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</si>
  <si>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</si>
  <si>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</si>
  <si>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</si>
  <si>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</si>
  <si>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</si>
  <si>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</si>
  <si>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Licencias Informáticas</t>
  </si>
  <si>
    <t>Licencias Intelectuales</t>
  </si>
  <si>
    <t>Licencias Industriales</t>
  </si>
  <si>
    <t>Licencias Comerciales</t>
  </si>
  <si>
    <t>Otros activos intangibles</t>
  </si>
  <si>
    <t>Edificios y estructuras</t>
  </si>
  <si>
    <t>Edificios residenciales ( Viviendas )</t>
  </si>
  <si>
    <t>Edificios No Residenciales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</si>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</sst>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2" borderId="0" xfId="0" applyFill="1"/>
    <xf numFmtId="0" fontId="1" fillId="0" borderId="0" xfId="1" applyFont="1"/>
    <xf numFmtId="0" fontId="1" fillId="0" borderId="0" xfId="2" applyFont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2" applyFont="1" applyFill="1"/>
    <xf numFmtId="0" fontId="4" fillId="0" borderId="0" xfId="2"/>
    <xf numFmtId="0" fontId="9" fillId="3" borderId="1" xfId="2" applyFont="1" applyFill="1" applyBorder="1" applyAlignment="1" applyProtection="1">
      <alignment horizontal="left"/>
      <protection locked="0"/>
    </xf>
    <xf numFmtId="0" fontId="10" fillId="3" borderId="0" xfId="2" applyFont="1" applyFill="1"/>
    <xf numFmtId="0" fontId="10" fillId="3" borderId="2" xfId="2" applyFont="1" applyFill="1" applyBorder="1"/>
    <xf numFmtId="0" fontId="11" fillId="4" borderId="1" xfId="2" applyFont="1" applyFill="1" applyBorder="1" applyAlignment="1">
      <alignment horizontal="left" indent="5"/>
    </xf>
    <xf numFmtId="0" fontId="11" fillId="4" borderId="0" xfId="2" applyFont="1" applyFill="1"/>
    <xf numFmtId="4" fontId="11" fillId="4" borderId="0" xfId="2" applyNumberFormat="1" applyFont="1" applyFill="1" applyProtection="1">
      <protection locked="0"/>
    </xf>
    <xf numFmtId="0" fontId="11" fillId="4" borderId="2" xfId="2" applyFont="1" applyFill="1" applyBorder="1"/>
    <xf numFmtId="4" fontId="11" fillId="4" borderId="0" xfId="2" applyNumberFormat="1" applyFont="1" applyFill="1"/>
    <xf numFmtId="0" fontId="11" fillId="4" borderId="1" xfId="1" applyFont="1" applyFill="1" applyBorder="1" applyAlignment="1">
      <alignment horizontal="left" indent="5"/>
    </xf>
    <xf numFmtId="4" fontId="11" fillId="4" borderId="3" xfId="2" applyNumberFormat="1" applyFont="1" applyFill="1" applyBorder="1"/>
    <xf numFmtId="0" fontId="12" fillId="5" borderId="1" xfId="2" applyFont="1" applyFill="1" applyBorder="1" applyAlignment="1">
      <alignment horizontal="left" indent="5"/>
    </xf>
    <xf numFmtId="0" fontId="11" fillId="5" borderId="0" xfId="2" applyFont="1" applyFill="1"/>
    <xf numFmtId="4" fontId="12" fillId="5" borderId="4" xfId="2" applyNumberFormat="1" applyFont="1" applyFill="1" applyBorder="1"/>
    <xf numFmtId="4" fontId="11" fillId="5" borderId="0" xfId="2" applyNumberFormat="1" applyFont="1" applyFill="1" applyProtection="1">
      <protection locked="0"/>
    </xf>
    <xf numFmtId="0" fontId="11" fillId="5" borderId="2" xfId="2" applyFont="1" applyFill="1" applyBorder="1"/>
    <xf numFmtId="0" fontId="12" fillId="3" borderId="1" xfId="2" applyFont="1" applyFill="1" applyBorder="1" applyProtection="1">
      <protection locked="0"/>
    </xf>
    <xf numFmtId="0" fontId="12" fillId="3" borderId="0" xfId="2" applyFont="1" applyFill="1" applyProtection="1">
      <protection locked="0"/>
    </xf>
    <xf numFmtId="0" fontId="12" fillId="3" borderId="2" xfId="2" applyFont="1" applyFill="1" applyBorder="1" applyProtection="1">
      <protection locked="0"/>
    </xf>
    <xf numFmtId="0" fontId="13" fillId="5" borderId="5" xfId="1" applyFont="1" applyFill="1" applyBorder="1" applyAlignment="1">
      <alignment horizontal="center" textRotation="90"/>
    </xf>
    <xf numFmtId="0" fontId="13" fillId="5" borderId="6" xfId="1" applyFont="1" applyFill="1" applyBorder="1" applyAlignment="1">
      <alignment horizontal="center" vertical="center"/>
    </xf>
    <xf numFmtId="0" fontId="14" fillId="5" borderId="5" xfId="2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vertical="top"/>
    </xf>
    <xf numFmtId="0" fontId="14" fillId="6" borderId="6" xfId="1" applyFont="1" applyFill="1" applyBorder="1" applyAlignment="1">
      <alignment horizontal="center" vertical="top"/>
    </xf>
    <xf numFmtId="0" fontId="14" fillId="6" borderId="6" xfId="1" applyFont="1" applyFill="1" applyBorder="1" applyAlignment="1">
      <alignment vertical="top"/>
    </xf>
    <xf numFmtId="164" fontId="14" fillId="6" borderId="6" xfId="3" applyNumberFormat="1" applyFont="1" applyFill="1" applyBorder="1" applyAlignment="1" applyProtection="1">
      <alignment vertical="top"/>
      <protection hidden="1"/>
    </xf>
    <xf numFmtId="164" fontId="14" fillId="6" borderId="6" xfId="3" applyNumberFormat="1" applyFont="1" applyFill="1" applyBorder="1" applyAlignment="1" applyProtection="1">
      <alignment horizontal="right" vertical="top"/>
      <protection hidden="1"/>
    </xf>
    <xf numFmtId="164" fontId="8" fillId="2" borderId="0" xfId="2" applyNumberFormat="1" applyFont="1" applyFill="1"/>
    <xf numFmtId="0" fontId="15" fillId="7" borderId="8" xfId="1" applyFont="1" applyFill="1" applyBorder="1"/>
    <xf numFmtId="0" fontId="14" fillId="7" borderId="8" xfId="1" applyFont="1" applyFill="1" applyBorder="1" applyAlignment="1">
      <alignment horizontal="center"/>
    </xf>
    <xf numFmtId="0" fontId="14" fillId="7" borderId="8" xfId="1" applyFont="1" applyFill="1" applyBorder="1" applyAlignment="1">
      <alignment horizontal="center" vertical="top"/>
    </xf>
    <xf numFmtId="0" fontId="14" fillId="7" borderId="8" xfId="2" applyFont="1" applyFill="1" applyBorder="1"/>
    <xf numFmtId="164" fontId="14" fillId="7" borderId="8" xfId="3" applyNumberFormat="1" applyFont="1" applyFill="1" applyBorder="1" applyAlignment="1" applyProtection="1">
      <alignment vertical="top"/>
      <protection hidden="1"/>
    </xf>
    <xf numFmtId="164" fontId="14" fillId="7" borderId="8" xfId="3" applyNumberFormat="1" applyFont="1" applyFill="1" applyBorder="1" applyAlignment="1" applyProtection="1">
      <alignment horizontal="right" vertical="top"/>
      <protection hidden="1"/>
    </xf>
    <xf numFmtId="0" fontId="15" fillId="8" borderId="8" xfId="1" applyFont="1" applyFill="1" applyBorder="1" applyAlignment="1">
      <alignment vertical="top"/>
    </xf>
    <xf numFmtId="0" fontId="14" fillId="8" borderId="8" xfId="1" applyFont="1" applyFill="1" applyBorder="1" applyAlignment="1">
      <alignment horizontal="center" vertical="top"/>
    </xf>
    <xf numFmtId="0" fontId="14" fillId="8" borderId="8" xfId="2" applyFont="1" applyFill="1" applyBorder="1" applyAlignment="1">
      <alignment vertical="top"/>
    </xf>
    <xf numFmtId="164" fontId="14" fillId="8" borderId="8" xfId="3" applyNumberFormat="1" applyFont="1" applyFill="1" applyBorder="1" applyAlignment="1" applyProtection="1">
      <alignment vertical="top"/>
      <protection hidden="1"/>
    </xf>
    <xf numFmtId="164" fontId="14" fillId="8" borderId="8" xfId="3" applyNumberFormat="1" applyFont="1" applyFill="1" applyBorder="1" applyAlignment="1" applyProtection="1">
      <alignment horizontal="right" vertical="top"/>
      <protection hidden="1"/>
    </xf>
    <xf numFmtId="0" fontId="15" fillId="2" borderId="8" xfId="1" applyFont="1" applyFill="1" applyBorder="1" applyAlignment="1">
      <alignment vertical="top"/>
    </xf>
    <xf numFmtId="0" fontId="14" fillId="2" borderId="8" xfId="1" applyFont="1" applyFill="1" applyBorder="1" applyAlignment="1">
      <alignment horizontal="center" vertical="top"/>
    </xf>
    <xf numFmtId="0" fontId="14" fillId="2" borderId="8" xfId="2" applyFont="1" applyFill="1" applyBorder="1" applyAlignment="1">
      <alignment vertical="top"/>
    </xf>
    <xf numFmtId="164" fontId="14" fillId="2" borderId="8" xfId="3" applyNumberFormat="1" applyFont="1" applyFill="1" applyBorder="1" applyAlignment="1" applyProtection="1">
      <alignment vertical="top"/>
      <protection hidden="1"/>
    </xf>
    <xf numFmtId="164" fontId="14" fillId="4" borderId="8" xfId="3" applyNumberFormat="1" applyFont="1" applyFill="1" applyBorder="1" applyAlignment="1" applyProtection="1">
      <alignment horizontal="right" vertical="top"/>
      <protection hidden="1"/>
    </xf>
    <xf numFmtId="0" fontId="16" fillId="2" borderId="8" xfId="1" applyFont="1" applyFill="1" applyBorder="1" applyAlignment="1">
      <alignment vertical="top"/>
    </xf>
    <xf numFmtId="0" fontId="17" fillId="2" borderId="8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vertical="top"/>
    </xf>
    <xf numFmtId="164" fontId="17" fillId="2" borderId="8" xfId="3" applyNumberFormat="1" applyFont="1" applyFill="1" applyBorder="1" applyAlignment="1" applyProtection="1">
      <alignment vertical="top"/>
      <protection locked="0"/>
    </xf>
    <xf numFmtId="164" fontId="17" fillId="2" borderId="8" xfId="3" applyNumberFormat="1" applyFont="1" applyFill="1" applyBorder="1" applyAlignment="1" applyProtection="1">
      <alignment vertical="top"/>
    </xf>
    <xf numFmtId="164" fontId="17" fillId="4" borderId="8" xfId="3" applyNumberFormat="1" applyFont="1" applyFill="1" applyBorder="1" applyAlignment="1" applyProtection="1">
      <alignment horizontal="right" vertical="top"/>
    </xf>
    <xf numFmtId="0" fontId="17" fillId="2" borderId="8" xfId="2" applyFont="1" applyFill="1" applyBorder="1" applyAlignment="1">
      <alignment vertical="top"/>
    </xf>
    <xf numFmtId="164" fontId="14" fillId="4" borderId="8" xfId="3" applyNumberFormat="1" applyFont="1" applyFill="1" applyBorder="1" applyAlignment="1" applyProtection="1">
      <alignment horizontal="right" vertical="top"/>
    </xf>
    <xf numFmtId="0" fontId="17" fillId="2" borderId="8" xfId="2" applyFont="1" applyFill="1" applyBorder="1" applyAlignment="1" applyProtection="1">
      <alignment vertical="top"/>
      <protection locked="0"/>
    </xf>
    <xf numFmtId="164" fontId="14" fillId="2" borderId="8" xfId="3" applyNumberFormat="1" applyFont="1" applyFill="1" applyBorder="1" applyAlignment="1" applyProtection="1">
      <alignment vertical="top"/>
      <protection locked="0"/>
    </xf>
    <xf numFmtId="0" fontId="17" fillId="2" borderId="8" xfId="2" applyFont="1" applyFill="1" applyBorder="1" applyAlignment="1">
      <alignment vertical="top" wrapText="1"/>
    </xf>
    <xf numFmtId="0" fontId="14" fillId="2" borderId="8" xfId="1" applyFont="1" applyFill="1" applyBorder="1" applyAlignment="1">
      <alignment vertical="top"/>
    </xf>
    <xf numFmtId="0" fontId="16" fillId="2" borderId="9" xfId="1" applyFont="1" applyFill="1" applyBorder="1"/>
    <xf numFmtId="0" fontId="17" fillId="2" borderId="9" xfId="1" applyFont="1" applyFill="1" applyBorder="1" applyAlignment="1">
      <alignment horizontal="center" vertical="top"/>
    </xf>
    <xf numFmtId="0" fontId="17" fillId="2" borderId="9" xfId="2" applyFont="1" applyFill="1" applyBorder="1"/>
    <xf numFmtId="164" fontId="17" fillId="2" borderId="9" xfId="3" applyNumberFormat="1" applyFont="1" applyFill="1" applyBorder="1" applyAlignment="1" applyProtection="1">
      <alignment vertical="top"/>
      <protection locked="0"/>
    </xf>
    <xf numFmtId="164" fontId="17" fillId="2" borderId="9" xfId="3" applyNumberFormat="1" applyFont="1" applyFill="1" applyBorder="1" applyAlignment="1" applyProtection="1">
      <alignment vertical="top"/>
    </xf>
    <xf numFmtId="164" fontId="17" fillId="4" borderId="9" xfId="3" applyNumberFormat="1" applyFont="1" applyFill="1" applyBorder="1" applyAlignment="1" applyProtection="1">
      <alignment horizontal="right" vertical="top"/>
    </xf>
    <xf numFmtId="0" fontId="16" fillId="2" borderId="8" xfId="1" applyFont="1" applyFill="1" applyBorder="1"/>
    <xf numFmtId="0" fontId="17" fillId="2" borderId="8" xfId="2" applyFont="1" applyFill="1" applyBorder="1"/>
    <xf numFmtId="0" fontId="15" fillId="2" borderId="8" xfId="1" applyFont="1" applyFill="1" applyBorder="1"/>
    <xf numFmtId="0" fontId="14" fillId="2" borderId="8" xfId="2" applyFont="1" applyFill="1" applyBorder="1"/>
    <xf numFmtId="0" fontId="15" fillId="2" borderId="9" xfId="1" applyFont="1" applyFill="1" applyBorder="1" applyAlignment="1">
      <alignment vertical="top"/>
    </xf>
    <xf numFmtId="0" fontId="14" fillId="2" borderId="9" xfId="1" applyFont="1" applyFill="1" applyBorder="1" applyAlignment="1">
      <alignment horizontal="center" vertical="top"/>
    </xf>
    <xf numFmtId="0" fontId="14" fillId="2" borderId="9" xfId="1" applyFont="1" applyFill="1" applyBorder="1" applyAlignment="1">
      <alignment vertical="top"/>
    </xf>
    <xf numFmtId="164" fontId="14" fillId="2" borderId="9" xfId="3" applyNumberFormat="1" applyFont="1" applyFill="1" applyBorder="1" applyAlignment="1" applyProtection="1">
      <alignment vertical="top"/>
      <protection hidden="1"/>
    </xf>
    <xf numFmtId="164" fontId="14" fillId="4" borderId="9" xfId="3" applyNumberFormat="1" applyFont="1" applyFill="1" applyBorder="1" applyAlignment="1" applyProtection="1">
      <alignment horizontal="right" vertical="top"/>
      <protection hidden="1"/>
    </xf>
    <xf numFmtId="164" fontId="14" fillId="2" borderId="8" xfId="3" applyNumberFormat="1" applyFont="1" applyFill="1" applyBorder="1" applyAlignment="1" applyProtection="1">
      <alignment vertical="top"/>
    </xf>
    <xf numFmtId="164" fontId="17" fillId="4" borderId="8" xfId="3" applyNumberFormat="1" applyFont="1" applyFill="1" applyBorder="1" applyAlignment="1" applyProtection="1">
      <alignment horizontal="right" vertical="top"/>
      <protection locked="0"/>
    </xf>
    <xf numFmtId="0" fontId="17" fillId="2" borderId="8" xfId="2" applyFont="1" applyFill="1" applyBorder="1" applyAlignment="1">
      <alignment wrapText="1"/>
    </xf>
    <xf numFmtId="0" fontId="17" fillId="2" borderId="8" xfId="1" applyFont="1" applyFill="1" applyBorder="1" applyAlignment="1">
      <alignment vertical="top" wrapText="1"/>
    </xf>
    <xf numFmtId="0" fontId="17" fillId="2" borderId="8" xfId="1" applyFont="1" applyFill="1" applyBorder="1" applyAlignment="1">
      <alignment horizontal="right" vertical="top"/>
    </xf>
    <xf numFmtId="164" fontId="14" fillId="4" borderId="8" xfId="3" applyNumberFormat="1" applyFont="1" applyFill="1" applyBorder="1" applyAlignment="1" applyProtection="1">
      <alignment horizontal="right" vertical="top"/>
      <protection locked="0"/>
    </xf>
    <xf numFmtId="0" fontId="16" fillId="2" borderId="8" xfId="1" applyFont="1" applyFill="1" applyBorder="1" applyAlignment="1">
      <alignment horizontal="right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top" wrapText="1"/>
    </xf>
    <xf numFmtId="0" fontId="14" fillId="2" borderId="8" xfId="1" applyFont="1" applyFill="1" applyBorder="1" applyAlignment="1">
      <alignment vertical="top" wrapText="1"/>
    </xf>
    <xf numFmtId="0" fontId="14" fillId="2" borderId="8" xfId="1" applyFont="1" applyFill="1" applyBorder="1" applyAlignment="1">
      <alignment horizontal="center" vertical="top" wrapText="1"/>
    </xf>
    <xf numFmtId="0" fontId="14" fillId="2" borderId="8" xfId="2" applyFont="1" applyFill="1" applyBorder="1" applyAlignment="1">
      <alignment vertical="top" wrapText="1"/>
    </xf>
    <xf numFmtId="0" fontId="16" fillId="2" borderId="8" xfId="1" applyFont="1" applyFill="1" applyBorder="1" applyAlignment="1" applyProtection="1">
      <alignment vertical="top"/>
      <protection locked="0"/>
    </xf>
    <xf numFmtId="0" fontId="17" fillId="2" borderId="8" xfId="1" applyFont="1" applyFill="1" applyBorder="1" applyAlignment="1" applyProtection="1">
      <alignment horizontal="center" vertical="top"/>
      <protection locked="0"/>
    </xf>
    <xf numFmtId="0" fontId="17" fillId="2" borderId="8" xfId="2" applyFont="1" applyFill="1" applyBorder="1" applyAlignment="1" applyProtection="1">
      <alignment vertical="top" wrapText="1"/>
      <protection locked="0"/>
    </xf>
    <xf numFmtId="0" fontId="16" fillId="2" borderId="9" xfId="1" applyFont="1" applyFill="1" applyBorder="1" applyAlignment="1">
      <alignment vertical="top"/>
    </xf>
    <xf numFmtId="0" fontId="17" fillId="2" borderId="9" xfId="2" applyFont="1" applyFill="1" applyBorder="1" applyAlignment="1">
      <alignment vertical="top" wrapText="1"/>
    </xf>
    <xf numFmtId="0" fontId="16" fillId="2" borderId="9" xfId="2" applyFont="1" applyFill="1" applyBorder="1" applyProtection="1">
      <protection locked="0"/>
    </xf>
    <xf numFmtId="0" fontId="2" fillId="2" borderId="0" xfId="2" applyFont="1" applyFill="1"/>
    <xf numFmtId="0" fontId="18" fillId="2" borderId="0" xfId="2" applyFont="1" applyFill="1"/>
    <xf numFmtId="0" fontId="11" fillId="0" borderId="0" xfId="2" applyFont="1"/>
  </cellXfs>
  <cellStyles count="4">
    <cellStyle name="Millares 2" xfId="3"/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oneCellAnchor>
    <xdr:from>
      <xdr:col>0</xdr:col>
      <xdr:colOff>0</xdr:colOff>
      <xdr:row>0</xdr:row>
      <xdr:rowOff>62192</xdr:rowOff>
    </xdr:from>
    <xdr:ext cx="1967795" cy="1053291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67795" cy="1053291"/>
        </a:xfrm>
        <a:prstGeom prst="rect">
          <a:avLst/>
        </a:prstGeom>
      </xdr:spPr>
    </xdr:pic>
    <xdr:clientData/>
  </xdr:oneCellAnchor>
  <xdr:twoCellAnchor>
    <xdr:from>
      <xdr:col>5</xdr:col>
      <xdr:colOff>5080</xdr:colOff>
      <xdr:row>139</xdr:row>
      <xdr:rowOff>0</xdr:rowOff>
    </xdr:from>
    <xdr:to>
      <xdr:col>5</xdr:col>
      <xdr:colOff>150872</xdr:colOff>
      <xdr:row>139</xdr:row>
      <xdr:rowOff>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2052955" y="23307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2051050" y="343166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139</xdr:row>
      <xdr:rowOff>0</xdr:rowOff>
    </xdr:from>
    <xdr:to>
      <xdr:col>5</xdr:col>
      <xdr:colOff>150872</xdr:colOff>
      <xdr:row>139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2052955" y="23307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2051050" y="343166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139</xdr:row>
      <xdr:rowOff>0</xdr:rowOff>
    </xdr:from>
    <xdr:to>
      <xdr:col>5</xdr:col>
      <xdr:colOff>150872</xdr:colOff>
      <xdr:row>139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2052955" y="23307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2051050" y="343166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139</xdr:row>
      <xdr:rowOff>0</xdr:rowOff>
    </xdr:from>
    <xdr:to>
      <xdr:col>5</xdr:col>
      <xdr:colOff>150872</xdr:colOff>
      <xdr:row>139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2052955" y="23307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2051050" y="343166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145</xdr:row>
      <xdr:rowOff>0</xdr:rowOff>
    </xdr:from>
    <xdr:to>
      <xdr:col>5</xdr:col>
      <xdr:colOff>150872</xdr:colOff>
      <xdr:row>145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2052955" y="24279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224</xdr:row>
      <xdr:rowOff>160020</xdr:rowOff>
    </xdr:from>
    <xdr:to>
      <xdr:col>5</xdr:col>
      <xdr:colOff>407745</xdr:colOff>
      <xdr:row>224</xdr:row>
      <xdr:rowOff>160655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2051050" y="372313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145</xdr:row>
      <xdr:rowOff>0</xdr:rowOff>
    </xdr:from>
    <xdr:to>
      <xdr:col>5</xdr:col>
      <xdr:colOff>150872</xdr:colOff>
      <xdr:row>145</xdr:row>
      <xdr:rowOff>0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2052955" y="24279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224</xdr:row>
      <xdr:rowOff>160020</xdr:rowOff>
    </xdr:from>
    <xdr:to>
      <xdr:col>5</xdr:col>
      <xdr:colOff>407745</xdr:colOff>
      <xdr:row>224</xdr:row>
      <xdr:rowOff>160655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2051050" y="372313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145</xdr:row>
      <xdr:rowOff>0</xdr:rowOff>
    </xdr:from>
    <xdr:to>
      <xdr:col>5</xdr:col>
      <xdr:colOff>150872</xdr:colOff>
      <xdr:row>145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2052955" y="24279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224</xdr:row>
      <xdr:rowOff>160020</xdr:rowOff>
    </xdr:from>
    <xdr:to>
      <xdr:col>5</xdr:col>
      <xdr:colOff>407745</xdr:colOff>
      <xdr:row>224</xdr:row>
      <xdr:rowOff>160655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2051050" y="372313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145</xdr:row>
      <xdr:rowOff>0</xdr:rowOff>
    </xdr:from>
    <xdr:to>
      <xdr:col>5</xdr:col>
      <xdr:colOff>150872</xdr:colOff>
      <xdr:row>145</xdr:row>
      <xdr:rowOff>0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2052955" y="24279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224</xdr:row>
      <xdr:rowOff>160020</xdr:rowOff>
    </xdr:from>
    <xdr:to>
      <xdr:col>5</xdr:col>
      <xdr:colOff>407745</xdr:colOff>
      <xdr:row>224</xdr:row>
      <xdr:rowOff>160655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2051050" y="372313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man%20Lara/Downloads/POA%20CONSOLIDADO%202022%20REAL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POA%20Est&#225;ndar%202022%20SRS%20Valdesia%20VFA-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4"/>
      <sheetName val="Formulario PPGR3"/>
      <sheetName val="Formulario PPGR5"/>
      <sheetName val="Formulario PPGR8"/>
      <sheetName val="Tablero Indicadores POA"/>
      <sheetName val="Prov"/>
      <sheetName val="Insumos"/>
      <sheetName val="LSIns"/>
      <sheetName val="Obj"/>
      <sheetName val="Catalogo"/>
      <sheetName val="POA CONSOLIDADO 2022 REAL- copi"/>
    </sheetNames>
    <sheetDataSet>
      <sheetData sheetId="0"/>
      <sheetData sheetId="1">
        <row r="2">
          <cell r="G2" t="str">
            <v>Servicio Nacional de Salud</v>
          </cell>
        </row>
        <row r="3">
          <cell r="G3" t="str">
            <v>Dirección de Planificación y Desarrollo</v>
          </cell>
          <cell r="M3" t="str">
            <v>SNS - Dirección Central</v>
          </cell>
        </row>
        <row r="4">
          <cell r="G4" t="str">
            <v xml:space="preserve">Plan Operativo Anual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Calidad en la prestación de los servicios de salud</v>
          </cell>
        </row>
        <row r="7">
          <cell r="B7" t="str">
            <v>LE.2 - Desarrollo de las redes integradas de servicios de salud fundamentada en el Modelo de Atención</v>
          </cell>
        </row>
        <row r="8">
          <cell r="B8" t="str">
            <v>LE.3 - Fortalecimiento de la gestión y desarrollo de los recursos humanos</v>
          </cell>
        </row>
        <row r="9">
          <cell r="B9" t="str">
            <v>LE.4 - Fortalecimiento Institucional</v>
          </cell>
        </row>
      </sheetData>
      <sheetData sheetId="12">
        <row r="3">
          <cell r="B3">
            <v>2021</v>
          </cell>
        </row>
        <row r="4">
          <cell r="B4">
            <v>2022</v>
          </cell>
        </row>
        <row r="5">
          <cell r="B5">
            <v>2023</v>
          </cell>
        </row>
        <row r="6">
          <cell r="B6">
            <v>2024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87">
          <cell r="B187" t="str">
            <v>Informe</v>
          </cell>
        </row>
        <row r="188">
          <cell r="B188" t="str">
            <v>Listado de participación</v>
          </cell>
        </row>
        <row r="189">
          <cell r="B189" t="str">
            <v>Fotos</v>
          </cell>
        </row>
        <row r="190">
          <cell r="B190" t="str">
            <v>Agenda</v>
          </cell>
        </row>
        <row r="191">
          <cell r="B191" t="str">
            <v>Plan</v>
          </cell>
        </row>
        <row r="192">
          <cell r="B192" t="str">
            <v>Protocolo</v>
          </cell>
        </row>
        <row r="193">
          <cell r="B193" t="str">
            <v>Manual</v>
          </cell>
        </row>
        <row r="194">
          <cell r="B194" t="str">
            <v>Resolución</v>
          </cell>
        </row>
        <row r="195">
          <cell r="B195" t="str">
            <v>Boletin</v>
          </cell>
        </row>
        <row r="196">
          <cell r="B196" t="str">
            <v>Reporte</v>
          </cell>
        </row>
        <row r="197">
          <cell r="B197" t="str">
            <v>Minuta</v>
          </cell>
        </row>
        <row r="198">
          <cell r="B198" t="str">
            <v>Hoja de supervisión</v>
          </cell>
        </row>
        <row r="199">
          <cell r="B199" t="str">
            <v>Inventario</v>
          </cell>
        </row>
        <row r="200">
          <cell r="B200" t="str">
            <v>Reglamento</v>
          </cell>
        </row>
        <row r="201">
          <cell r="B201" t="str">
            <v>Memoria</v>
          </cell>
        </row>
        <row r="202">
          <cell r="B202" t="str">
            <v>Encuesta</v>
          </cell>
        </row>
        <row r="203">
          <cell r="B203" t="str">
            <v>Registro Digital</v>
          </cell>
        </row>
        <row r="204">
          <cell r="B204" t="str">
            <v>Base de datos</v>
          </cell>
        </row>
        <row r="205">
          <cell r="B205" t="str">
            <v>Otros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 "/>
      <sheetName val="Formulario PPGR2 "/>
      <sheetName val="Formulario PPGR3 "/>
      <sheetName val="Formulario PPGR4"/>
      <sheetName val="Formulario PPGR5"/>
      <sheetName val="Formulario PPGR6"/>
      <sheetName val="Formulario PPGR7"/>
      <sheetName val="Formulario PPGR8 "/>
      <sheetName val="Tablero Indicadores POA"/>
      <sheetName val="Prov"/>
      <sheetName val="Insumos"/>
      <sheetName val="LSIns"/>
      <sheetName val="Obj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2628289560.2399998</v>
          </cell>
        </row>
        <row r="16">
          <cell r="F16">
            <v>17052120</v>
          </cell>
        </row>
        <row r="24">
          <cell r="F24">
            <v>84413770.900000006</v>
          </cell>
        </row>
        <row r="25">
          <cell r="F25">
            <v>2000000</v>
          </cell>
        </row>
        <row r="29">
          <cell r="F29">
            <v>600000</v>
          </cell>
        </row>
      </sheetData>
      <sheetData sheetId="7"/>
      <sheetData sheetId="8"/>
      <sheetData sheetId="9"/>
      <sheetData sheetId="10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11"/>
      <sheetData sheetId="12">
        <row r="5">
          <cell r="F5" t="str">
            <v>Anticipo Financiero</v>
          </cell>
        </row>
        <row r="6">
          <cell r="F6" t="str">
            <v>Venta de servicios</v>
          </cell>
        </row>
        <row r="7">
          <cell r="F7" t="str">
            <v>Recursos externos</v>
          </cell>
        </row>
        <row r="8">
          <cell r="F8" t="str">
            <v>Nómina</v>
          </cell>
        </row>
        <row r="16">
          <cell r="F16" t="str">
            <v>Electrodomésticos</v>
          </cell>
        </row>
        <row r="17">
          <cell r="F17" t="str">
            <v>Equipos de cómputo</v>
          </cell>
        </row>
        <row r="18">
          <cell r="F18" t="str">
            <v>Equipos de seguridad</v>
          </cell>
        </row>
        <row r="19">
          <cell r="F19" t="str">
            <v>Mantenimiento y reparación de equipos de transporte, tracción y elevación</v>
          </cell>
        </row>
        <row r="20">
          <cell r="F20" t="str">
            <v>Mantenimiento y reparación de equipos para computación</v>
          </cell>
        </row>
        <row r="21">
          <cell r="F21" t="str">
            <v>Mantenimiento y reparación de equipos sanitarios y de laboratorio</v>
          </cell>
        </row>
        <row r="22">
          <cell r="F22" t="str">
            <v>Mantenimiento y reparación de maquinarias y equipos</v>
          </cell>
        </row>
        <row r="23">
          <cell r="F23" t="str">
            <v>Mantenimiento y reparación de muebles y equipos de oficina</v>
          </cell>
        </row>
        <row r="24">
          <cell r="F24" t="str">
            <v>Muebles de alojamiento</v>
          </cell>
        </row>
        <row r="25">
          <cell r="F25" t="str">
            <v>Muebles de oficina y estantería</v>
          </cell>
        </row>
        <row r="26">
          <cell r="F26" t="str">
            <v>Otros equipos</v>
          </cell>
        </row>
        <row r="27">
          <cell r="F27" t="str">
            <v>Sistemas de aire acondicionado, calefacción y de refrigeración industrial y comercial</v>
          </cell>
        </row>
        <row r="28">
          <cell r="F28" t="str">
            <v>Automóviles y camiones</v>
          </cell>
        </row>
        <row r="29">
          <cell r="F29" t="str">
            <v>Carrocerías y remolques</v>
          </cell>
        </row>
        <row r="30">
          <cell r="F30" t="str">
            <v>Otros equipos de transporte</v>
          </cell>
        </row>
      </sheetData>
      <sheetData sheetId="13"/>
      <sheetData sheetId="14">
        <row r="11">
          <cell r="D11" t="str">
            <v>Almacen</v>
          </cell>
          <cell r="G11" t="str">
            <v>Compra</v>
          </cell>
        </row>
        <row r="12">
          <cell r="D12" t="str">
            <v>Centro Primer Nivel</v>
          </cell>
          <cell r="G12" t="str">
            <v>Alquiler</v>
          </cell>
        </row>
        <row r="13">
          <cell r="D13" t="str">
            <v>Centro Diagnóstico</v>
          </cell>
          <cell r="G13" t="str">
            <v>Reparación</v>
          </cell>
        </row>
        <row r="14">
          <cell r="D14" t="str">
            <v>Gerencia de Área</v>
          </cell>
          <cell r="G14" t="str">
            <v>Mantenimiento</v>
          </cell>
        </row>
        <row r="15">
          <cell r="D15" t="str">
            <v>Hospital</v>
          </cell>
        </row>
        <row r="16">
          <cell r="D16" t="str">
            <v>SRS</v>
          </cell>
        </row>
        <row r="19"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H855"/>
  <sheetViews>
    <sheetView showGridLines="0" tabSelected="1" zoomScale="90" zoomScaleNormal="90" workbookViewId="0">
      <selection sqref="A1:L519"/>
    </sheetView>
  </sheetViews>
  <sheetFormatPr baseColWidth="10" defaultColWidth="11.42578125" defaultRowHeight="15" x14ac:dyDescent="0.25"/>
  <cols>
    <col min="1" max="5" width="6.140625" style="7" customWidth="1" collapsed="1"/>
    <col min="6" max="6" width="73.85546875" style="7" bestFit="1" customWidth="1" collapsed="1"/>
    <col min="7" max="7" width="17" style="7" customWidth="1" collapsed="1"/>
    <col min="8" max="8" width="16.5703125" style="7" customWidth="1" collapsed="1"/>
    <col min="9" max="9" width="14.85546875" style="7" customWidth="1" collapsed="1"/>
    <col min="10" max="10" width="15.5703125" style="7" customWidth="1" collapsed="1"/>
    <col min="11" max="11" width="11.42578125" style="106" collapsed="1"/>
    <col min="12" max="12" width="13.7109375" style="11" customWidth="1" collapsed="1"/>
    <col min="13" max="52" width="11.42578125" style="11" collapsed="1"/>
    <col min="53" max="16384" width="11.42578125" style="12" collapsed="1"/>
  </cols>
  <sheetData>
    <row r="1" spans="1:60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0" customFormat="1" ht="15.75" x14ac:dyDescent="0.25">
      <c r="C2" s="6"/>
      <c r="D2" s="1"/>
      <c r="E2" s="7"/>
      <c r="F2" s="8" t="str">
        <f>'[1]Formulario PPGR1'!G2</f>
        <v>Servicio Nacional de Salud</v>
      </c>
      <c r="G2" s="1"/>
      <c r="H2" s="1"/>
      <c r="I2" s="1"/>
      <c r="J2" s="1"/>
      <c r="K2" s="1"/>
      <c r="L2" s="1"/>
      <c r="M2" s="1"/>
      <c r="N2" s="1"/>
      <c r="O2" s="1"/>
      <c r="P2" s="2"/>
      <c r="Q2" s="3"/>
      <c r="R2" s="3"/>
      <c r="S2" s="3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60" customFormat="1" x14ac:dyDescent="0.25">
      <c r="C3" s="6"/>
      <c r="D3" s="1"/>
      <c r="E3" s="7"/>
      <c r="F3" s="9" t="str">
        <f>'[1]Formulario PPGR1'!G3</f>
        <v>Dirección de Planificación y Desarrollo</v>
      </c>
      <c r="G3" s="1"/>
      <c r="H3" s="1"/>
      <c r="I3" s="1"/>
      <c r="J3" s="1"/>
      <c r="K3" s="1"/>
      <c r="L3" s="1"/>
      <c r="M3" s="1"/>
      <c r="N3" s="1"/>
      <c r="O3" s="1"/>
      <c r="P3" s="2"/>
      <c r="Q3" s="3"/>
      <c r="R3" s="3"/>
      <c r="S3" s="3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60" customFormat="1" x14ac:dyDescent="0.25">
      <c r="C4" s="6"/>
      <c r="D4" s="1"/>
      <c r="E4" s="7"/>
      <c r="F4" s="10" t="str">
        <f>'[1]Formulario PPGR1'!G4</f>
        <v xml:space="preserve">Plan Operativo Anual </v>
      </c>
      <c r="G4" s="1"/>
      <c r="H4" s="1"/>
      <c r="I4" s="1"/>
      <c r="J4" s="1"/>
      <c r="K4" s="1"/>
      <c r="L4" s="1"/>
      <c r="M4" s="1"/>
      <c r="N4" s="1"/>
      <c r="O4" s="1"/>
      <c r="P4" s="2"/>
      <c r="Q4" s="3"/>
      <c r="R4" s="3"/>
      <c r="S4" s="3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60" customFormat="1" x14ac:dyDescent="0.25">
      <c r="C5" s="6"/>
      <c r="D5" s="1"/>
      <c r="E5" s="7"/>
      <c r="F5" s="10" t="s">
        <v>0</v>
      </c>
      <c r="G5" s="1"/>
      <c r="H5" s="1"/>
      <c r="I5" s="1"/>
      <c r="J5" s="1"/>
      <c r="K5" s="1"/>
      <c r="L5" s="1"/>
      <c r="M5" s="1"/>
      <c r="N5" s="1"/>
      <c r="O5" s="1"/>
      <c r="P5" s="2"/>
      <c r="Q5" s="3"/>
      <c r="R5" s="3"/>
      <c r="S5" s="3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60" customFormat="1" x14ac:dyDescent="0.25">
      <c r="C6" s="1"/>
      <c r="D6" s="1"/>
      <c r="E6" s="7"/>
      <c r="F6" s="10" t="str">
        <f>'[1]Formulario PPGR1'!$M$3</f>
        <v>SNS - Dirección Central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60" ht="16.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BA7" s="11"/>
      <c r="BB7" s="11"/>
      <c r="BC7" s="11"/>
      <c r="BD7" s="11"/>
      <c r="BE7" s="11"/>
      <c r="BF7" s="11"/>
      <c r="BG7" s="11"/>
      <c r="BH7" s="11"/>
    </row>
    <row r="8" spans="1:60" ht="15.75" customHeight="1" x14ac:dyDescent="0.2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5"/>
    </row>
    <row r="9" spans="1:60" ht="12.75" x14ac:dyDescent="0.2">
      <c r="A9" s="16" t="s">
        <v>2</v>
      </c>
      <c r="B9" s="17"/>
      <c r="C9" s="17"/>
      <c r="D9" s="17"/>
      <c r="E9" s="17"/>
      <c r="F9" s="17"/>
      <c r="G9" s="18">
        <f>'[2]Formulario PPGR6'!F16</f>
        <v>17052120</v>
      </c>
      <c r="H9" s="18"/>
      <c r="I9" s="18"/>
      <c r="J9" s="18"/>
      <c r="K9" s="19"/>
    </row>
    <row r="10" spans="1:60" ht="12.75" x14ac:dyDescent="0.2">
      <c r="A10" s="16" t="s">
        <v>3</v>
      </c>
      <c r="B10" s="17"/>
      <c r="C10" s="17"/>
      <c r="D10" s="17"/>
      <c r="E10" s="17"/>
      <c r="F10" s="17"/>
      <c r="G10" s="20">
        <f>'[2]Formulario PPGR6'!F24+'[2]Formulario PPGR6'!F25</f>
        <v>86413770.900000006</v>
      </c>
      <c r="H10" s="18"/>
      <c r="I10" s="18"/>
      <c r="J10" s="18"/>
      <c r="K10" s="19"/>
    </row>
    <row r="11" spans="1:60" ht="12.75" x14ac:dyDescent="0.2">
      <c r="A11" s="16" t="s">
        <v>4</v>
      </c>
      <c r="B11" s="17"/>
      <c r="C11" s="17"/>
      <c r="D11" s="17"/>
      <c r="E11" s="17"/>
      <c r="F11" s="17"/>
      <c r="G11" s="20">
        <f>+'[2]Formulario PPGR6'!F15</f>
        <v>2628289560.2399998</v>
      </c>
      <c r="H11" s="18"/>
      <c r="I11" s="18"/>
      <c r="J11" s="18"/>
      <c r="K11" s="19"/>
    </row>
    <row r="12" spans="1:60" ht="12.75" x14ac:dyDescent="0.2">
      <c r="A12" s="16" t="s">
        <v>5</v>
      </c>
      <c r="B12" s="17"/>
      <c r="C12" s="17"/>
      <c r="D12" s="17"/>
      <c r="E12" s="17"/>
      <c r="F12" s="17"/>
      <c r="G12" s="20">
        <f>'[2]Formulario PPGR6'!F29</f>
        <v>600000</v>
      </c>
      <c r="H12" s="18"/>
      <c r="I12" s="18"/>
      <c r="J12" s="18"/>
      <c r="K12" s="19"/>
    </row>
    <row r="13" spans="1:60" ht="12.75" x14ac:dyDescent="0.2">
      <c r="A13" s="21" t="s">
        <v>6</v>
      </c>
      <c r="B13" s="17"/>
      <c r="C13" s="17"/>
      <c r="D13" s="17"/>
      <c r="E13" s="17"/>
      <c r="F13" s="17"/>
      <c r="G13" s="22">
        <f>+'[2]Formulario PPGR6'!F18</f>
        <v>0</v>
      </c>
      <c r="H13" s="18"/>
      <c r="I13" s="18"/>
      <c r="J13" s="18"/>
      <c r="K13" s="19"/>
    </row>
    <row r="14" spans="1:60" ht="13.5" thickBot="1" x14ac:dyDescent="0.25">
      <c r="A14" s="23" t="s">
        <v>7</v>
      </c>
      <c r="B14" s="24"/>
      <c r="C14" s="24"/>
      <c r="D14" s="24"/>
      <c r="E14" s="24"/>
      <c r="F14" s="24"/>
      <c r="G14" s="25">
        <f>SUM(G9:G13)</f>
        <v>2732355451.1399999</v>
      </c>
      <c r="H14" s="26"/>
      <c r="I14" s="26"/>
      <c r="J14" s="26"/>
      <c r="K14" s="27"/>
    </row>
    <row r="15" spans="1:60" ht="15.75" customHeight="1" thickTop="1" x14ac:dyDescent="0.2">
      <c r="A15" s="28" t="s">
        <v>8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</row>
    <row r="16" spans="1:60" ht="19.5" customHeight="1" x14ac:dyDescent="0.2">
      <c r="A16" s="31" t="s">
        <v>9</v>
      </c>
      <c r="B16" s="31" t="s">
        <v>10</v>
      </c>
      <c r="C16" s="31" t="s">
        <v>11</v>
      </c>
      <c r="D16" s="31" t="s">
        <v>12</v>
      </c>
      <c r="E16" s="31" t="s">
        <v>13</v>
      </c>
      <c r="F16" s="32" t="s">
        <v>14</v>
      </c>
      <c r="G16" s="33" t="s">
        <v>15</v>
      </c>
      <c r="H16" s="33" t="s">
        <v>16</v>
      </c>
      <c r="I16" s="33" t="s">
        <v>17</v>
      </c>
      <c r="J16" s="34" t="s">
        <v>18</v>
      </c>
      <c r="K16" s="34" t="s">
        <v>19</v>
      </c>
    </row>
    <row r="17" spans="1:12" ht="44.25" customHeight="1" x14ac:dyDescent="0.2">
      <c r="A17" s="31"/>
      <c r="B17" s="31"/>
      <c r="C17" s="31"/>
      <c r="D17" s="31"/>
      <c r="E17" s="31"/>
      <c r="F17" s="35"/>
      <c r="G17" s="33"/>
      <c r="H17" s="33"/>
      <c r="I17" s="33"/>
      <c r="J17" s="36"/>
      <c r="K17" s="36"/>
    </row>
    <row r="18" spans="1:12" ht="12.75" x14ac:dyDescent="0.2">
      <c r="A18" s="37">
        <v>2</v>
      </c>
      <c r="B18" s="38"/>
      <c r="C18" s="38"/>
      <c r="D18" s="38"/>
      <c r="E18" s="38"/>
      <c r="F18" s="39" t="s">
        <v>20</v>
      </c>
      <c r="G18" s="40">
        <f>G93+G97+G102+G109+G112+G189+G247+G249+G251+G301+G302+G304+G305+G306+G308+G322+G324+G325+G331+G337+G107+G178+G182+G273</f>
        <v>18459667.229999997</v>
      </c>
      <c r="H18" s="40">
        <f>H109+H123+H126+H144+H176+H182+H200+H210+H226+H247+H249+H251+H301+H302+H308+H322+H324+H327+H333+H337+H339+H410+H414+H430+H432+H450+H452+H97+H29+H40+H59+H119</f>
        <v>123312960.47000001</v>
      </c>
      <c r="I18" s="40">
        <v>0</v>
      </c>
      <c r="J18" s="40">
        <f>G18+H18+I18</f>
        <v>141772627.70000002</v>
      </c>
      <c r="K18" s="41">
        <v>0</v>
      </c>
      <c r="L18" s="42">
        <f>H18--330672712.27</f>
        <v>453985672.74000001</v>
      </c>
    </row>
    <row r="19" spans="1:12" ht="12.75" x14ac:dyDescent="0.2">
      <c r="A19" s="43">
        <v>2</v>
      </c>
      <c r="B19" s="44">
        <v>1</v>
      </c>
      <c r="C19" s="45"/>
      <c r="D19" s="45"/>
      <c r="E19" s="45"/>
      <c r="F19" s="46" t="s">
        <v>21</v>
      </c>
      <c r="G19" s="47">
        <v>0</v>
      </c>
      <c r="H19" s="47">
        <v>0</v>
      </c>
      <c r="I19" s="47">
        <v>0</v>
      </c>
      <c r="J19" s="47">
        <v>0</v>
      </c>
      <c r="K19" s="48">
        <v>0</v>
      </c>
    </row>
    <row r="20" spans="1:12" ht="12.75" x14ac:dyDescent="0.2">
      <c r="A20" s="49">
        <v>2</v>
      </c>
      <c r="B20" s="50">
        <v>1</v>
      </c>
      <c r="C20" s="50">
        <v>1</v>
      </c>
      <c r="D20" s="50"/>
      <c r="E20" s="50"/>
      <c r="F20" s="51" t="s">
        <v>22</v>
      </c>
      <c r="G20" s="52">
        <v>0</v>
      </c>
      <c r="H20" s="52">
        <v>0</v>
      </c>
      <c r="I20" s="52">
        <v>0</v>
      </c>
      <c r="J20" s="52">
        <v>0</v>
      </c>
      <c r="K20" s="53">
        <v>0</v>
      </c>
    </row>
    <row r="21" spans="1:12" ht="12.75" x14ac:dyDescent="0.2">
      <c r="A21" s="54">
        <v>2</v>
      </c>
      <c r="B21" s="55">
        <v>1</v>
      </c>
      <c r="C21" s="55">
        <v>1</v>
      </c>
      <c r="D21" s="55">
        <v>1</v>
      </c>
      <c r="E21" s="55"/>
      <c r="F21" s="56" t="s">
        <v>23</v>
      </c>
      <c r="G21" s="57">
        <v>0</v>
      </c>
      <c r="H21" s="57">
        <v>0</v>
      </c>
      <c r="I21" s="57">
        <v>0</v>
      </c>
      <c r="J21" s="57">
        <v>0</v>
      </c>
      <c r="K21" s="58">
        <v>0</v>
      </c>
    </row>
    <row r="22" spans="1:12" ht="12.75" x14ac:dyDescent="0.2">
      <c r="A22" s="59">
        <v>2</v>
      </c>
      <c r="B22" s="60">
        <v>1</v>
      </c>
      <c r="C22" s="60">
        <v>1</v>
      </c>
      <c r="D22" s="60">
        <v>1</v>
      </c>
      <c r="E22" s="60" t="s">
        <v>24</v>
      </c>
      <c r="F22" s="61" t="s">
        <v>25</v>
      </c>
      <c r="G22" s="62"/>
      <c r="H22" s="62"/>
      <c r="I22" s="62"/>
      <c r="J22" s="63">
        <f t="shared" ref="J22:J27" si="0">SUBTOTAL(9,G22:I22)</f>
        <v>0</v>
      </c>
      <c r="K22" s="64">
        <f t="shared" ref="K22:K27" si="1">IFERROR(J22/$J$18*100,"0.00")</f>
        <v>0</v>
      </c>
    </row>
    <row r="23" spans="1:12" ht="12.75" x14ac:dyDescent="0.2">
      <c r="A23" s="59">
        <v>2</v>
      </c>
      <c r="B23" s="60">
        <v>1</v>
      </c>
      <c r="C23" s="60">
        <v>1</v>
      </c>
      <c r="D23" s="60">
        <v>1</v>
      </c>
      <c r="E23" s="60" t="s">
        <v>26</v>
      </c>
      <c r="F23" s="65" t="s">
        <v>27</v>
      </c>
      <c r="G23" s="62"/>
      <c r="H23" s="62"/>
      <c r="I23" s="62"/>
      <c r="J23" s="63">
        <f t="shared" si="0"/>
        <v>0</v>
      </c>
      <c r="K23" s="64">
        <f t="shared" si="1"/>
        <v>0</v>
      </c>
    </row>
    <row r="24" spans="1:12" ht="12.75" x14ac:dyDescent="0.2">
      <c r="A24" s="59">
        <v>2</v>
      </c>
      <c r="B24" s="60">
        <v>1</v>
      </c>
      <c r="C24" s="60">
        <v>1</v>
      </c>
      <c r="D24" s="60">
        <v>1</v>
      </c>
      <c r="E24" s="60" t="s">
        <v>28</v>
      </c>
      <c r="F24" s="65" t="s">
        <v>29</v>
      </c>
      <c r="G24" s="62"/>
      <c r="H24" s="62"/>
      <c r="I24" s="62"/>
      <c r="J24" s="63">
        <f t="shared" si="0"/>
        <v>0</v>
      </c>
      <c r="K24" s="64">
        <f t="shared" si="1"/>
        <v>0</v>
      </c>
    </row>
    <row r="25" spans="1:12" ht="12.75" x14ac:dyDescent="0.2">
      <c r="A25" s="59">
        <v>2</v>
      </c>
      <c r="B25" s="60">
        <v>1</v>
      </c>
      <c r="C25" s="60">
        <v>1</v>
      </c>
      <c r="D25" s="60">
        <v>1</v>
      </c>
      <c r="E25" s="60" t="s">
        <v>30</v>
      </c>
      <c r="F25" s="65" t="s">
        <v>31</v>
      </c>
      <c r="G25" s="62"/>
      <c r="H25" s="62"/>
      <c r="I25" s="62"/>
      <c r="J25" s="63">
        <f t="shared" si="0"/>
        <v>0</v>
      </c>
      <c r="K25" s="64">
        <f t="shared" si="1"/>
        <v>0</v>
      </c>
    </row>
    <row r="26" spans="1:12" ht="12.75" x14ac:dyDescent="0.2">
      <c r="A26" s="59">
        <v>2</v>
      </c>
      <c r="B26" s="60">
        <v>1</v>
      </c>
      <c r="C26" s="60">
        <v>1</v>
      </c>
      <c r="D26" s="60">
        <v>1</v>
      </c>
      <c r="E26" s="60" t="s">
        <v>32</v>
      </c>
      <c r="F26" s="65" t="s">
        <v>33</v>
      </c>
      <c r="G26" s="62"/>
      <c r="H26" s="62"/>
      <c r="I26" s="62"/>
      <c r="J26" s="63">
        <f t="shared" si="0"/>
        <v>0</v>
      </c>
      <c r="K26" s="64">
        <f t="shared" si="1"/>
        <v>0</v>
      </c>
    </row>
    <row r="27" spans="1:12" ht="12.75" x14ac:dyDescent="0.2">
      <c r="A27" s="59">
        <v>2</v>
      </c>
      <c r="B27" s="60">
        <v>1</v>
      </c>
      <c r="C27" s="60">
        <v>1</v>
      </c>
      <c r="D27" s="60">
        <v>1</v>
      </c>
      <c r="E27" s="60" t="s">
        <v>34</v>
      </c>
      <c r="F27" s="65" t="s">
        <v>35</v>
      </c>
      <c r="G27" s="62"/>
      <c r="H27" s="62"/>
      <c r="I27" s="62"/>
      <c r="J27" s="63">
        <f t="shared" si="0"/>
        <v>0</v>
      </c>
      <c r="K27" s="64">
        <f t="shared" si="1"/>
        <v>0</v>
      </c>
    </row>
    <row r="28" spans="1:12" ht="12.75" x14ac:dyDescent="0.2">
      <c r="A28" s="54">
        <v>2</v>
      </c>
      <c r="B28" s="55">
        <v>1</v>
      </c>
      <c r="C28" s="55">
        <v>1</v>
      </c>
      <c r="D28" s="55">
        <v>2</v>
      </c>
      <c r="E28" s="55"/>
      <c r="F28" s="56" t="s">
        <v>36</v>
      </c>
      <c r="G28" s="57">
        <v>0</v>
      </c>
      <c r="H28" s="57">
        <v>0</v>
      </c>
      <c r="I28" s="57">
        <v>0</v>
      </c>
      <c r="J28" s="57">
        <v>0</v>
      </c>
      <c r="K28" s="66">
        <f>SUM(K29:K36)</f>
        <v>30.696502890592885</v>
      </c>
    </row>
    <row r="29" spans="1:12" ht="12.75" x14ac:dyDescent="0.2">
      <c r="A29" s="59">
        <v>2</v>
      </c>
      <c r="B29" s="60">
        <v>1</v>
      </c>
      <c r="C29" s="60">
        <v>1</v>
      </c>
      <c r="D29" s="60">
        <v>2</v>
      </c>
      <c r="E29" s="60" t="s">
        <v>24</v>
      </c>
      <c r="F29" s="65" t="s">
        <v>37</v>
      </c>
      <c r="G29" s="62"/>
      <c r="H29" s="62">
        <f>43519238.76</f>
        <v>43519238.759999998</v>
      </c>
      <c r="I29" s="62"/>
      <c r="J29" s="63">
        <f t="shared" ref="J29:J36" si="2">SUBTOTAL(9,G29:I29)</f>
        <v>43519238.759999998</v>
      </c>
      <c r="K29" s="64">
        <f t="shared" ref="K29:K36" si="3">IFERROR(J29/$J$18*100,"0.00")</f>
        <v>30.696502890592885</v>
      </c>
    </row>
    <row r="30" spans="1:12" ht="12.75" x14ac:dyDescent="0.2">
      <c r="A30" s="59">
        <v>2</v>
      </c>
      <c r="B30" s="60">
        <v>1</v>
      </c>
      <c r="C30" s="60">
        <v>1</v>
      </c>
      <c r="D30" s="60">
        <v>2</v>
      </c>
      <c r="E30" s="60" t="s">
        <v>26</v>
      </c>
      <c r="F30" s="65" t="s">
        <v>38</v>
      </c>
      <c r="G30" s="62"/>
      <c r="H30" s="62"/>
      <c r="I30" s="62"/>
      <c r="J30" s="63">
        <f t="shared" si="2"/>
        <v>0</v>
      </c>
      <c r="K30" s="64">
        <f t="shared" si="3"/>
        <v>0</v>
      </c>
    </row>
    <row r="31" spans="1:12" ht="12.75" x14ac:dyDescent="0.2">
      <c r="A31" s="59">
        <v>2</v>
      </c>
      <c r="B31" s="60">
        <v>1</v>
      </c>
      <c r="C31" s="60">
        <v>1</v>
      </c>
      <c r="D31" s="60">
        <v>2</v>
      </c>
      <c r="E31" s="60" t="s">
        <v>28</v>
      </c>
      <c r="F31" s="65" t="s">
        <v>39</v>
      </c>
      <c r="G31" s="62"/>
      <c r="H31" s="62"/>
      <c r="I31" s="62"/>
      <c r="J31" s="63">
        <f t="shared" si="2"/>
        <v>0</v>
      </c>
      <c r="K31" s="64">
        <f t="shared" si="3"/>
        <v>0</v>
      </c>
    </row>
    <row r="32" spans="1:12" ht="12.75" x14ac:dyDescent="0.2">
      <c r="A32" s="59">
        <v>2</v>
      </c>
      <c r="B32" s="60">
        <v>1</v>
      </c>
      <c r="C32" s="60">
        <v>1</v>
      </c>
      <c r="D32" s="60">
        <v>2</v>
      </c>
      <c r="E32" s="60" t="s">
        <v>30</v>
      </c>
      <c r="F32" s="65" t="s">
        <v>40</v>
      </c>
      <c r="G32" s="62"/>
      <c r="H32" s="62"/>
      <c r="I32" s="62"/>
      <c r="J32" s="63">
        <f t="shared" si="2"/>
        <v>0</v>
      </c>
      <c r="K32" s="64">
        <f t="shared" si="3"/>
        <v>0</v>
      </c>
    </row>
    <row r="33" spans="1:11" ht="12.75" x14ac:dyDescent="0.2">
      <c r="A33" s="59">
        <v>2</v>
      </c>
      <c r="B33" s="60">
        <v>1</v>
      </c>
      <c r="C33" s="60">
        <v>1</v>
      </c>
      <c r="D33" s="60">
        <v>2</v>
      </c>
      <c r="E33" s="60" t="s">
        <v>32</v>
      </c>
      <c r="F33" s="65" t="s">
        <v>41</v>
      </c>
      <c r="G33" s="62"/>
      <c r="H33" s="62"/>
      <c r="I33" s="62"/>
      <c r="J33" s="63">
        <f t="shared" si="2"/>
        <v>0</v>
      </c>
      <c r="K33" s="64">
        <f t="shared" si="3"/>
        <v>0</v>
      </c>
    </row>
    <row r="34" spans="1:11" ht="12.75" x14ac:dyDescent="0.2">
      <c r="A34" s="59">
        <v>2</v>
      </c>
      <c r="B34" s="60">
        <v>1</v>
      </c>
      <c r="C34" s="60">
        <v>1</v>
      </c>
      <c r="D34" s="60">
        <v>2</v>
      </c>
      <c r="E34" s="60" t="s">
        <v>34</v>
      </c>
      <c r="F34" s="65" t="s">
        <v>42</v>
      </c>
      <c r="G34" s="62"/>
      <c r="H34" s="62"/>
      <c r="I34" s="62"/>
      <c r="J34" s="63">
        <f t="shared" si="2"/>
        <v>0</v>
      </c>
      <c r="K34" s="64">
        <f t="shared" si="3"/>
        <v>0</v>
      </c>
    </row>
    <row r="35" spans="1:11" ht="12.75" x14ac:dyDescent="0.2">
      <c r="A35" s="59">
        <v>2</v>
      </c>
      <c r="B35" s="60">
        <v>1</v>
      </c>
      <c r="C35" s="60">
        <v>1</v>
      </c>
      <c r="D35" s="60">
        <v>2</v>
      </c>
      <c r="E35" s="60" t="s">
        <v>43</v>
      </c>
      <c r="F35" s="65" t="s">
        <v>44</v>
      </c>
      <c r="G35" s="62"/>
      <c r="H35" s="62"/>
      <c r="I35" s="62"/>
      <c r="J35" s="63">
        <f t="shared" si="2"/>
        <v>0</v>
      </c>
      <c r="K35" s="64">
        <f t="shared" si="3"/>
        <v>0</v>
      </c>
    </row>
    <row r="36" spans="1:11" ht="12.75" x14ac:dyDescent="0.2">
      <c r="A36" s="59">
        <v>2</v>
      </c>
      <c r="B36" s="60">
        <v>1</v>
      </c>
      <c r="C36" s="60">
        <v>1</v>
      </c>
      <c r="D36" s="60">
        <v>2</v>
      </c>
      <c r="E36" s="60" t="s">
        <v>45</v>
      </c>
      <c r="F36" s="65" t="s">
        <v>46</v>
      </c>
      <c r="G36" s="62"/>
      <c r="H36" s="62"/>
      <c r="I36" s="62"/>
      <c r="J36" s="63">
        <f t="shared" si="2"/>
        <v>0</v>
      </c>
      <c r="K36" s="64">
        <f t="shared" si="3"/>
        <v>0</v>
      </c>
    </row>
    <row r="37" spans="1:11" ht="12.75" x14ac:dyDescent="0.2">
      <c r="A37" s="54">
        <v>2</v>
      </c>
      <c r="B37" s="55">
        <v>1</v>
      </c>
      <c r="C37" s="55">
        <v>1</v>
      </c>
      <c r="D37" s="55">
        <v>3</v>
      </c>
      <c r="E37" s="55"/>
      <c r="F37" s="56" t="s">
        <v>47</v>
      </c>
      <c r="G37" s="57">
        <v>0</v>
      </c>
      <c r="H37" s="57">
        <v>0</v>
      </c>
      <c r="I37" s="57">
        <v>0</v>
      </c>
      <c r="J37" s="57">
        <v>0</v>
      </c>
      <c r="K37" s="58" t="s">
        <v>48</v>
      </c>
    </row>
    <row r="38" spans="1:11" ht="12.75" x14ac:dyDescent="0.2">
      <c r="A38" s="59">
        <v>2</v>
      </c>
      <c r="B38" s="60">
        <v>1</v>
      </c>
      <c r="C38" s="60">
        <v>1</v>
      </c>
      <c r="D38" s="60">
        <v>3</v>
      </c>
      <c r="E38" s="60" t="s">
        <v>24</v>
      </c>
      <c r="F38" s="65" t="s">
        <v>47</v>
      </c>
      <c r="G38" s="62"/>
      <c r="H38" s="62"/>
      <c r="I38" s="62"/>
      <c r="J38" s="63">
        <f>SUBTOTAL(9,G38:I38)</f>
        <v>0</v>
      </c>
      <c r="K38" s="64">
        <f>IFERROR(J38/$J$18*100,"0.00")</f>
        <v>0</v>
      </c>
    </row>
    <row r="39" spans="1:11" ht="12.75" x14ac:dyDescent="0.2">
      <c r="A39" s="54">
        <v>2</v>
      </c>
      <c r="B39" s="55">
        <v>1</v>
      </c>
      <c r="C39" s="55">
        <v>1</v>
      </c>
      <c r="D39" s="55">
        <v>4</v>
      </c>
      <c r="E39" s="55"/>
      <c r="F39" s="56" t="s">
        <v>49</v>
      </c>
      <c r="G39" s="57">
        <v>0</v>
      </c>
      <c r="H39" s="57">
        <v>0</v>
      </c>
      <c r="I39" s="57">
        <v>0</v>
      </c>
      <c r="J39" s="57">
        <v>0</v>
      </c>
      <c r="K39" s="58" t="s">
        <v>48</v>
      </c>
    </row>
    <row r="40" spans="1:11" ht="12.75" x14ac:dyDescent="0.2">
      <c r="A40" s="59">
        <v>2</v>
      </c>
      <c r="B40" s="60">
        <v>1</v>
      </c>
      <c r="C40" s="60">
        <v>1</v>
      </c>
      <c r="D40" s="60">
        <v>4</v>
      </c>
      <c r="E40" s="60" t="s">
        <v>24</v>
      </c>
      <c r="F40" s="65" t="s">
        <v>49</v>
      </c>
      <c r="G40" s="62"/>
      <c r="H40" s="62">
        <f>491690.17+3626603.23</f>
        <v>4118293.4</v>
      </c>
      <c r="I40" s="62"/>
      <c r="J40" s="63">
        <f>SUBTOTAL(9,G40:I40)</f>
        <v>4118293.4</v>
      </c>
      <c r="K40" s="64">
        <f>IFERROR(J40/$J$18*100,"0.00")</f>
        <v>2.90485791708296</v>
      </c>
    </row>
    <row r="41" spans="1:11" ht="12.75" x14ac:dyDescent="0.2">
      <c r="A41" s="54">
        <v>2</v>
      </c>
      <c r="B41" s="55">
        <v>1</v>
      </c>
      <c r="C41" s="55">
        <v>1</v>
      </c>
      <c r="D41" s="55">
        <v>5</v>
      </c>
      <c r="E41" s="55"/>
      <c r="F41" s="56" t="s">
        <v>50</v>
      </c>
      <c r="G41" s="57">
        <v>0</v>
      </c>
      <c r="H41" s="57">
        <v>0</v>
      </c>
      <c r="I41" s="57">
        <v>0</v>
      </c>
      <c r="J41" s="57">
        <v>0</v>
      </c>
      <c r="K41" s="58">
        <v>0</v>
      </c>
    </row>
    <row r="42" spans="1:11" ht="12.75" x14ac:dyDescent="0.2">
      <c r="A42" s="59">
        <v>2</v>
      </c>
      <c r="B42" s="60">
        <v>1</v>
      </c>
      <c r="C42" s="60">
        <v>1</v>
      </c>
      <c r="D42" s="60">
        <v>5</v>
      </c>
      <c r="E42" s="60" t="s">
        <v>24</v>
      </c>
      <c r="F42" s="67" t="s">
        <v>50</v>
      </c>
      <c r="G42" s="62"/>
      <c r="H42" s="62"/>
      <c r="I42" s="62"/>
      <c r="J42" s="63">
        <f>SUBTOTAL(9,G42:I42)</f>
        <v>0</v>
      </c>
      <c r="K42" s="64">
        <f>IFERROR(J42/$J$18*100,"0.00")</f>
        <v>0</v>
      </c>
    </row>
    <row r="43" spans="1:11" ht="12.75" x14ac:dyDescent="0.2">
      <c r="A43" s="59">
        <v>2</v>
      </c>
      <c r="B43" s="60">
        <v>1</v>
      </c>
      <c r="C43" s="60">
        <v>1</v>
      </c>
      <c r="D43" s="60">
        <v>5</v>
      </c>
      <c r="E43" s="60" t="s">
        <v>26</v>
      </c>
      <c r="F43" s="65" t="s">
        <v>51</v>
      </c>
      <c r="G43" s="62"/>
      <c r="H43" s="62"/>
      <c r="I43" s="62"/>
      <c r="J43" s="63">
        <f>SUBTOTAL(9,G43:I43)</f>
        <v>0</v>
      </c>
      <c r="K43" s="64">
        <f>IFERROR(J43/$J$18*100,"0.00")</f>
        <v>0</v>
      </c>
    </row>
    <row r="44" spans="1:11" ht="12.75" x14ac:dyDescent="0.2">
      <c r="A44" s="59">
        <v>2</v>
      </c>
      <c r="B44" s="60">
        <v>1</v>
      </c>
      <c r="C44" s="60">
        <v>1</v>
      </c>
      <c r="D44" s="60">
        <v>5</v>
      </c>
      <c r="E44" s="60" t="s">
        <v>28</v>
      </c>
      <c r="F44" s="65" t="s">
        <v>52</v>
      </c>
      <c r="G44" s="62"/>
      <c r="H44" s="62"/>
      <c r="I44" s="62">
        <v>34889580.009999998</v>
      </c>
      <c r="J44" s="63">
        <f>SUBTOTAL(9,G44:I44)</f>
        <v>34889580.009999998</v>
      </c>
      <c r="K44" s="64">
        <f>IFERROR(J44/$J$18*100,"0.00")</f>
        <v>24.609531879333286</v>
      </c>
    </row>
    <row r="45" spans="1:11" ht="12.75" x14ac:dyDescent="0.2">
      <c r="A45" s="59">
        <v>2</v>
      </c>
      <c r="B45" s="60">
        <v>1</v>
      </c>
      <c r="C45" s="60">
        <v>1</v>
      </c>
      <c r="D45" s="60">
        <v>5</v>
      </c>
      <c r="E45" s="60" t="s">
        <v>30</v>
      </c>
      <c r="F45" s="65" t="s">
        <v>53</v>
      </c>
      <c r="G45" s="62"/>
      <c r="H45" s="62"/>
      <c r="I45" s="62"/>
      <c r="J45" s="63">
        <f>SUBTOTAL(9,G45:I45)</f>
        <v>0</v>
      </c>
      <c r="K45" s="64">
        <f>IFERROR(J45/$J$18*100,"0.00")</f>
        <v>0</v>
      </c>
    </row>
    <row r="46" spans="1:11" ht="12.75" x14ac:dyDescent="0.2">
      <c r="A46" s="54">
        <v>2</v>
      </c>
      <c r="B46" s="55">
        <v>1</v>
      </c>
      <c r="C46" s="55">
        <v>1</v>
      </c>
      <c r="D46" s="55">
        <v>6</v>
      </c>
      <c r="E46" s="55"/>
      <c r="F46" s="56" t="s">
        <v>54</v>
      </c>
      <c r="G46" s="57">
        <v>0</v>
      </c>
      <c r="H46" s="57">
        <v>0</v>
      </c>
      <c r="I46" s="57">
        <v>0</v>
      </c>
      <c r="J46" s="57">
        <v>0</v>
      </c>
      <c r="K46" s="66">
        <f>+K47</f>
        <v>0</v>
      </c>
    </row>
    <row r="47" spans="1:11" ht="12.75" x14ac:dyDescent="0.2">
      <c r="A47" s="59">
        <v>2</v>
      </c>
      <c r="B47" s="60">
        <v>1</v>
      </c>
      <c r="C47" s="60">
        <v>1</v>
      </c>
      <c r="D47" s="60">
        <v>6</v>
      </c>
      <c r="E47" s="60" t="s">
        <v>24</v>
      </c>
      <c r="F47" s="65" t="s">
        <v>54</v>
      </c>
      <c r="G47" s="62"/>
      <c r="H47" s="62"/>
      <c r="I47" s="62"/>
      <c r="J47" s="63">
        <f>SUBTOTAL(9,G47:I47)</f>
        <v>0</v>
      </c>
      <c r="K47" s="64">
        <f>IFERROR(J47/$J$18*100,"0.00")</f>
        <v>0</v>
      </c>
    </row>
    <row r="48" spans="1:11" ht="12.75" x14ac:dyDescent="0.2">
      <c r="A48" s="59">
        <v>2</v>
      </c>
      <c r="B48" s="60">
        <v>1</v>
      </c>
      <c r="C48" s="60">
        <v>1</v>
      </c>
      <c r="D48" s="60">
        <v>13</v>
      </c>
      <c r="E48" s="60" t="s">
        <v>55</v>
      </c>
      <c r="F48" s="65" t="s">
        <v>56</v>
      </c>
      <c r="G48" s="68">
        <v>0</v>
      </c>
      <c r="H48" s="68">
        <v>0</v>
      </c>
      <c r="I48" s="68">
        <v>0</v>
      </c>
      <c r="J48" s="68">
        <v>0</v>
      </c>
      <c r="K48" s="66">
        <f>IFERROR(J48/$J$18*100,"0.00")</f>
        <v>0</v>
      </c>
    </row>
    <row r="49" spans="1:11" ht="12.75" x14ac:dyDescent="0.2">
      <c r="A49" s="49">
        <v>2</v>
      </c>
      <c r="B49" s="50">
        <v>1</v>
      </c>
      <c r="C49" s="50">
        <v>2</v>
      </c>
      <c r="D49" s="50"/>
      <c r="E49" s="50"/>
      <c r="F49" s="51" t="s">
        <v>57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</row>
    <row r="50" spans="1:11" ht="12.75" x14ac:dyDescent="0.2">
      <c r="A50" s="54">
        <v>2</v>
      </c>
      <c r="B50" s="55">
        <v>1</v>
      </c>
      <c r="C50" s="55">
        <v>2</v>
      </c>
      <c r="D50" s="55">
        <v>1</v>
      </c>
      <c r="E50" s="55"/>
      <c r="F50" s="56" t="s">
        <v>58</v>
      </c>
      <c r="G50" s="57">
        <v>0</v>
      </c>
      <c r="H50" s="57">
        <v>0</v>
      </c>
      <c r="I50" s="57">
        <v>0</v>
      </c>
      <c r="J50" s="57">
        <v>0</v>
      </c>
      <c r="K50" s="58" t="s">
        <v>48</v>
      </c>
    </row>
    <row r="51" spans="1:11" ht="12.75" x14ac:dyDescent="0.2">
      <c r="A51" s="59">
        <v>2</v>
      </c>
      <c r="B51" s="60">
        <v>1</v>
      </c>
      <c r="C51" s="60">
        <v>2</v>
      </c>
      <c r="D51" s="60">
        <v>1</v>
      </c>
      <c r="E51" s="60" t="s">
        <v>24</v>
      </c>
      <c r="F51" s="65" t="s">
        <v>58</v>
      </c>
      <c r="G51" s="62"/>
      <c r="H51" s="62"/>
      <c r="I51" s="62"/>
      <c r="J51" s="63">
        <f>SUBTOTAL(9,G51:I51)</f>
        <v>0</v>
      </c>
      <c r="K51" s="64">
        <f>IFERROR(J51/$J$18*100,"0.00")</f>
        <v>0</v>
      </c>
    </row>
    <row r="52" spans="1:11" ht="12.75" x14ac:dyDescent="0.2">
      <c r="A52" s="54">
        <v>2</v>
      </c>
      <c r="B52" s="55">
        <v>1</v>
      </c>
      <c r="C52" s="55">
        <v>2</v>
      </c>
      <c r="D52" s="55">
        <v>2</v>
      </c>
      <c r="E52" s="55"/>
      <c r="F52" s="56" t="s">
        <v>59</v>
      </c>
      <c r="G52" s="57">
        <v>0</v>
      </c>
      <c r="H52" s="57">
        <v>0</v>
      </c>
      <c r="I52" s="57">
        <v>0</v>
      </c>
      <c r="J52" s="57">
        <v>0</v>
      </c>
      <c r="K52" s="58">
        <v>0</v>
      </c>
    </row>
    <row r="53" spans="1:11" ht="12.75" x14ac:dyDescent="0.2">
      <c r="A53" s="59">
        <v>2</v>
      </c>
      <c r="B53" s="60">
        <v>1</v>
      </c>
      <c r="C53" s="60">
        <v>2</v>
      </c>
      <c r="D53" s="60">
        <v>2</v>
      </c>
      <c r="E53" s="60" t="s">
        <v>24</v>
      </c>
      <c r="F53" s="65" t="s">
        <v>60</v>
      </c>
      <c r="G53" s="62"/>
      <c r="H53" s="62"/>
      <c r="I53" s="62"/>
      <c r="J53" s="63">
        <f t="shared" ref="J53:J61" si="4">SUBTOTAL(9,G53:I53)</f>
        <v>0</v>
      </c>
      <c r="K53" s="64">
        <f t="shared" ref="K53:K61" si="5">IFERROR(J53/$J$18*100,"0.00")</f>
        <v>0</v>
      </c>
    </row>
    <row r="54" spans="1:11" ht="12.75" x14ac:dyDescent="0.2">
      <c r="A54" s="59">
        <v>2</v>
      </c>
      <c r="B54" s="60">
        <v>1</v>
      </c>
      <c r="C54" s="60">
        <v>2</v>
      </c>
      <c r="D54" s="60">
        <v>2</v>
      </c>
      <c r="E54" s="60" t="s">
        <v>28</v>
      </c>
      <c r="F54" s="69" t="s">
        <v>61</v>
      </c>
      <c r="G54" s="62"/>
      <c r="H54" s="62"/>
      <c r="I54" s="62"/>
      <c r="J54" s="63">
        <f t="shared" si="4"/>
        <v>0</v>
      </c>
      <c r="K54" s="64">
        <f t="shared" si="5"/>
        <v>0</v>
      </c>
    </row>
    <row r="55" spans="1:11" ht="12.75" x14ac:dyDescent="0.2">
      <c r="A55" s="59">
        <v>2</v>
      </c>
      <c r="B55" s="60">
        <v>1</v>
      </c>
      <c r="C55" s="60">
        <v>2</v>
      </c>
      <c r="D55" s="60">
        <v>2</v>
      </c>
      <c r="E55" s="60" t="s">
        <v>30</v>
      </c>
      <c r="F55" s="65" t="s">
        <v>62</v>
      </c>
      <c r="G55" s="62"/>
      <c r="H55" s="62"/>
      <c r="I55" s="62"/>
      <c r="J55" s="63">
        <f t="shared" si="4"/>
        <v>0</v>
      </c>
      <c r="K55" s="64">
        <f t="shared" si="5"/>
        <v>0</v>
      </c>
    </row>
    <row r="56" spans="1:11" ht="12.75" x14ac:dyDescent="0.2">
      <c r="A56" s="59">
        <v>2</v>
      </c>
      <c r="B56" s="60">
        <v>1</v>
      </c>
      <c r="C56" s="60">
        <v>2</v>
      </c>
      <c r="D56" s="60">
        <v>2</v>
      </c>
      <c r="E56" s="60" t="s">
        <v>32</v>
      </c>
      <c r="F56" s="65" t="s">
        <v>63</v>
      </c>
      <c r="G56" s="62"/>
      <c r="H56" s="62"/>
      <c r="I56" s="62"/>
      <c r="J56" s="63">
        <f t="shared" si="4"/>
        <v>0</v>
      </c>
      <c r="K56" s="64">
        <f t="shared" si="5"/>
        <v>0</v>
      </c>
    </row>
    <row r="57" spans="1:11" ht="12.75" x14ac:dyDescent="0.2">
      <c r="A57" s="59">
        <v>2</v>
      </c>
      <c r="B57" s="60">
        <v>1</v>
      </c>
      <c r="C57" s="60">
        <v>2</v>
      </c>
      <c r="D57" s="60">
        <v>2</v>
      </c>
      <c r="E57" s="60" t="s">
        <v>34</v>
      </c>
      <c r="F57" s="65" t="s">
        <v>64</v>
      </c>
      <c r="G57" s="62"/>
      <c r="H57" s="62"/>
      <c r="I57" s="62"/>
      <c r="J57" s="63">
        <f t="shared" si="4"/>
        <v>0</v>
      </c>
      <c r="K57" s="64">
        <f t="shared" si="5"/>
        <v>0</v>
      </c>
    </row>
    <row r="58" spans="1:11" ht="12.75" x14ac:dyDescent="0.2">
      <c r="A58" s="59">
        <v>2</v>
      </c>
      <c r="B58" s="60">
        <v>1</v>
      </c>
      <c r="C58" s="60">
        <v>2</v>
      </c>
      <c r="D58" s="60">
        <v>2</v>
      </c>
      <c r="E58" s="60" t="s">
        <v>43</v>
      </c>
      <c r="F58" s="65" t="s">
        <v>65</v>
      </c>
      <c r="G58" s="62"/>
      <c r="H58" s="62"/>
      <c r="I58" s="62"/>
      <c r="J58" s="63">
        <f t="shared" si="4"/>
        <v>0</v>
      </c>
      <c r="K58" s="64">
        <f t="shared" si="5"/>
        <v>0</v>
      </c>
    </row>
    <row r="59" spans="1:11" ht="12.75" x14ac:dyDescent="0.2">
      <c r="A59" s="59">
        <v>2</v>
      </c>
      <c r="B59" s="60">
        <v>1</v>
      </c>
      <c r="C59" s="60">
        <v>2</v>
      </c>
      <c r="D59" s="60">
        <v>2</v>
      </c>
      <c r="E59" s="60" t="s">
        <v>66</v>
      </c>
      <c r="F59" s="65" t="s">
        <v>67</v>
      </c>
      <c r="G59" s="62"/>
      <c r="H59" s="62">
        <f>5900282.04</f>
        <v>5900282.04</v>
      </c>
      <c r="I59" s="62"/>
      <c r="J59" s="63">
        <f t="shared" si="4"/>
        <v>5900282.04</v>
      </c>
      <c r="K59" s="64">
        <f t="shared" si="5"/>
        <v>4.1617921144026306</v>
      </c>
    </row>
    <row r="60" spans="1:11" ht="12.75" x14ac:dyDescent="0.2">
      <c r="A60" s="59">
        <v>2</v>
      </c>
      <c r="B60" s="60">
        <v>1</v>
      </c>
      <c r="C60" s="60">
        <v>2</v>
      </c>
      <c r="D60" s="60">
        <v>2</v>
      </c>
      <c r="E60" s="60" t="s">
        <v>68</v>
      </c>
      <c r="F60" s="65" t="s">
        <v>69</v>
      </c>
      <c r="G60" s="62"/>
      <c r="H60" s="62"/>
      <c r="I60" s="62"/>
      <c r="J60" s="63">
        <f t="shared" si="4"/>
        <v>0</v>
      </c>
      <c r="K60" s="64">
        <f t="shared" si="5"/>
        <v>0</v>
      </c>
    </row>
    <row r="61" spans="1:11" ht="12.75" x14ac:dyDescent="0.2">
      <c r="A61" s="59">
        <v>2</v>
      </c>
      <c r="B61" s="60">
        <v>1</v>
      </c>
      <c r="C61" s="60">
        <v>2</v>
      </c>
      <c r="D61" s="60">
        <v>2</v>
      </c>
      <c r="E61" s="60" t="s">
        <v>70</v>
      </c>
      <c r="F61" s="69" t="s">
        <v>71</v>
      </c>
      <c r="G61" s="62"/>
      <c r="H61" s="62"/>
      <c r="I61" s="62"/>
      <c r="J61" s="63">
        <f t="shared" si="4"/>
        <v>0</v>
      </c>
      <c r="K61" s="64">
        <f t="shared" si="5"/>
        <v>0</v>
      </c>
    </row>
    <row r="62" spans="1:11" ht="12.75" x14ac:dyDescent="0.2">
      <c r="A62" s="49">
        <v>2</v>
      </c>
      <c r="B62" s="50">
        <v>1</v>
      </c>
      <c r="C62" s="50">
        <v>3</v>
      </c>
      <c r="D62" s="50"/>
      <c r="E62" s="50"/>
      <c r="F62" s="51" t="s">
        <v>72</v>
      </c>
      <c r="G62" s="52">
        <v>0</v>
      </c>
      <c r="H62" s="52">
        <v>0</v>
      </c>
      <c r="I62" s="52">
        <v>0</v>
      </c>
      <c r="J62" s="52">
        <v>0</v>
      </c>
      <c r="K62" s="53">
        <v>0</v>
      </c>
    </row>
    <row r="63" spans="1:11" ht="12.75" x14ac:dyDescent="0.2">
      <c r="A63" s="54">
        <v>2</v>
      </c>
      <c r="B63" s="55">
        <v>1</v>
      </c>
      <c r="C63" s="55">
        <v>3</v>
      </c>
      <c r="D63" s="55">
        <v>1</v>
      </c>
      <c r="E63" s="55"/>
      <c r="F63" s="70" t="s">
        <v>73</v>
      </c>
      <c r="G63" s="57">
        <v>0</v>
      </c>
      <c r="H63" s="57">
        <v>0</v>
      </c>
      <c r="I63" s="57">
        <v>0</v>
      </c>
      <c r="J63" s="57">
        <v>0</v>
      </c>
      <c r="K63" s="58">
        <v>0</v>
      </c>
    </row>
    <row r="64" spans="1:11" ht="12.75" x14ac:dyDescent="0.2">
      <c r="A64" s="71">
        <v>2</v>
      </c>
      <c r="B64" s="72">
        <v>1</v>
      </c>
      <c r="C64" s="72">
        <v>3</v>
      </c>
      <c r="D64" s="72">
        <v>1</v>
      </c>
      <c r="E64" s="72" t="s">
        <v>24</v>
      </c>
      <c r="F64" s="73" t="s">
        <v>74</v>
      </c>
      <c r="G64" s="74"/>
      <c r="H64" s="74"/>
      <c r="I64" s="74"/>
      <c r="J64" s="75">
        <f>SUBTOTAL(9,G64:I64)</f>
        <v>0</v>
      </c>
      <c r="K64" s="76">
        <f>IFERROR(J64/$J$18*100,"0.00")</f>
        <v>0</v>
      </c>
    </row>
    <row r="65" spans="1:11" ht="12.75" x14ac:dyDescent="0.2">
      <c r="A65" s="77">
        <v>2</v>
      </c>
      <c r="B65" s="60">
        <v>1</v>
      </c>
      <c r="C65" s="60">
        <v>3</v>
      </c>
      <c r="D65" s="60">
        <v>1</v>
      </c>
      <c r="E65" s="60" t="s">
        <v>26</v>
      </c>
      <c r="F65" s="78" t="s">
        <v>75</v>
      </c>
      <c r="G65" s="62"/>
      <c r="H65" s="62"/>
      <c r="I65" s="62"/>
      <c r="J65" s="63">
        <f>SUBTOTAL(9,G65:I65)</f>
        <v>0</v>
      </c>
      <c r="K65" s="64">
        <f>IFERROR(J65/$J$18*100,"0.00")</f>
        <v>0</v>
      </c>
    </row>
    <row r="66" spans="1:11" ht="12.75" x14ac:dyDescent="0.2">
      <c r="A66" s="54">
        <v>2</v>
      </c>
      <c r="B66" s="55">
        <v>1</v>
      </c>
      <c r="C66" s="55">
        <v>3</v>
      </c>
      <c r="D66" s="55">
        <v>2</v>
      </c>
      <c r="E66" s="55"/>
      <c r="F66" s="70" t="s">
        <v>76</v>
      </c>
      <c r="G66" s="57">
        <v>0</v>
      </c>
      <c r="H66" s="57">
        <v>0</v>
      </c>
      <c r="I66" s="57">
        <v>0</v>
      </c>
      <c r="J66" s="57">
        <v>0</v>
      </c>
      <c r="K66" s="58">
        <v>0</v>
      </c>
    </row>
    <row r="67" spans="1:11" ht="12.75" x14ac:dyDescent="0.2">
      <c r="A67" s="77">
        <v>2</v>
      </c>
      <c r="B67" s="60">
        <v>1</v>
      </c>
      <c r="C67" s="60">
        <v>3</v>
      </c>
      <c r="D67" s="60">
        <v>2</v>
      </c>
      <c r="E67" s="60" t="s">
        <v>24</v>
      </c>
      <c r="F67" s="78" t="s">
        <v>77</v>
      </c>
      <c r="G67" s="62"/>
      <c r="H67" s="62"/>
      <c r="I67" s="62"/>
      <c r="J67" s="63">
        <f>SUBTOTAL(9,G67:I67)</f>
        <v>0</v>
      </c>
      <c r="K67" s="64">
        <f>IFERROR(J67/$J$18*100,"0.00")</f>
        <v>0</v>
      </c>
    </row>
    <row r="68" spans="1:11" ht="12.75" x14ac:dyDescent="0.2">
      <c r="A68" s="77">
        <v>2</v>
      </c>
      <c r="B68" s="60">
        <v>1</v>
      </c>
      <c r="C68" s="60">
        <v>3</v>
      </c>
      <c r="D68" s="60">
        <v>2</v>
      </c>
      <c r="E68" s="60" t="s">
        <v>26</v>
      </c>
      <c r="F68" s="78" t="s">
        <v>78</v>
      </c>
      <c r="G68" s="62"/>
      <c r="H68" s="62"/>
      <c r="I68" s="62"/>
      <c r="J68" s="63">
        <f>SUBTOTAL(9,G68:I68)</f>
        <v>0</v>
      </c>
      <c r="K68" s="64">
        <f>IFERROR(J68/$J$18*100,"0.00")</f>
        <v>0</v>
      </c>
    </row>
    <row r="69" spans="1:11" ht="12.75" x14ac:dyDescent="0.2">
      <c r="A69" s="49">
        <v>2</v>
      </c>
      <c r="B69" s="50">
        <v>1</v>
      </c>
      <c r="C69" s="50">
        <v>4</v>
      </c>
      <c r="D69" s="50"/>
      <c r="E69" s="50"/>
      <c r="F69" s="51" t="s">
        <v>79</v>
      </c>
      <c r="G69" s="52">
        <v>0</v>
      </c>
      <c r="H69" s="52">
        <v>0</v>
      </c>
      <c r="I69" s="52">
        <v>0</v>
      </c>
      <c r="J69" s="52">
        <v>0</v>
      </c>
      <c r="K69" s="53">
        <v>0</v>
      </c>
    </row>
    <row r="70" spans="1:11" ht="12.75" x14ac:dyDescent="0.2">
      <c r="A70" s="54">
        <v>2</v>
      </c>
      <c r="B70" s="55">
        <v>1</v>
      </c>
      <c r="C70" s="55">
        <v>4</v>
      </c>
      <c r="D70" s="55">
        <v>1</v>
      </c>
      <c r="E70" s="55"/>
      <c r="F70" s="70" t="s">
        <v>80</v>
      </c>
      <c r="G70" s="57">
        <v>0</v>
      </c>
      <c r="H70" s="57">
        <v>0</v>
      </c>
      <c r="I70" s="57">
        <v>0</v>
      </c>
      <c r="J70" s="57">
        <v>0</v>
      </c>
      <c r="K70" s="58" t="s">
        <v>48</v>
      </c>
    </row>
    <row r="71" spans="1:11" ht="12.75" x14ac:dyDescent="0.2">
      <c r="A71" s="59">
        <v>2</v>
      </c>
      <c r="B71" s="60">
        <v>1</v>
      </c>
      <c r="C71" s="60">
        <v>4</v>
      </c>
      <c r="D71" s="60">
        <v>1</v>
      </c>
      <c r="E71" s="60" t="s">
        <v>24</v>
      </c>
      <c r="F71" s="65" t="s">
        <v>80</v>
      </c>
      <c r="G71" s="62"/>
      <c r="H71" s="62"/>
      <c r="I71" s="62"/>
      <c r="J71" s="63">
        <f>SUBTOTAL(9,G71:I71)</f>
        <v>0</v>
      </c>
      <c r="K71" s="64">
        <f>IFERROR(J71/$J$18*100,"0.00")</f>
        <v>0</v>
      </c>
    </row>
    <row r="72" spans="1:11" ht="12.75" x14ac:dyDescent="0.2">
      <c r="A72" s="54">
        <v>2</v>
      </c>
      <c r="B72" s="55">
        <v>1</v>
      </c>
      <c r="C72" s="55">
        <v>4</v>
      </c>
      <c r="D72" s="55">
        <v>2</v>
      </c>
      <c r="E72" s="55"/>
      <c r="F72" s="70" t="s">
        <v>81</v>
      </c>
      <c r="G72" s="57">
        <v>0</v>
      </c>
      <c r="H72" s="57">
        <v>0</v>
      </c>
      <c r="I72" s="57">
        <v>0</v>
      </c>
      <c r="J72" s="57">
        <v>0</v>
      </c>
      <c r="K72" s="58">
        <v>0</v>
      </c>
    </row>
    <row r="73" spans="1:11" ht="12.75" x14ac:dyDescent="0.2">
      <c r="A73" s="59">
        <v>2</v>
      </c>
      <c r="B73" s="60">
        <v>1</v>
      </c>
      <c r="C73" s="60">
        <v>4</v>
      </c>
      <c r="D73" s="60">
        <v>2</v>
      </c>
      <c r="E73" s="60" t="s">
        <v>24</v>
      </c>
      <c r="F73" s="65" t="s">
        <v>82</v>
      </c>
      <c r="G73" s="62"/>
      <c r="H73" s="62"/>
      <c r="I73" s="62"/>
      <c r="J73" s="63">
        <f>SUBTOTAL(9,G73:I73)</f>
        <v>0</v>
      </c>
      <c r="K73" s="64">
        <f>IFERROR(J73/$J$18*100,"0.00")</f>
        <v>0</v>
      </c>
    </row>
    <row r="74" spans="1:11" ht="12.75" x14ac:dyDescent="0.2">
      <c r="A74" s="59">
        <v>2</v>
      </c>
      <c r="B74" s="60">
        <v>1</v>
      </c>
      <c r="C74" s="60">
        <v>4</v>
      </c>
      <c r="D74" s="60">
        <v>2</v>
      </c>
      <c r="E74" s="60" t="s">
        <v>26</v>
      </c>
      <c r="F74" s="65" t="s">
        <v>83</v>
      </c>
      <c r="G74" s="62"/>
      <c r="H74" s="62"/>
      <c r="I74" s="62"/>
      <c r="J74" s="63">
        <f>SUBTOTAL(9,G74:I74)</f>
        <v>0</v>
      </c>
      <c r="K74" s="64">
        <f>IFERROR(J74/$J$18*100,"0.00")</f>
        <v>0</v>
      </c>
    </row>
    <row r="75" spans="1:11" ht="12.75" x14ac:dyDescent="0.2">
      <c r="A75" s="59">
        <v>2</v>
      </c>
      <c r="B75" s="60">
        <v>1</v>
      </c>
      <c r="C75" s="60">
        <v>4</v>
      </c>
      <c r="D75" s="60">
        <v>2</v>
      </c>
      <c r="E75" s="60" t="s">
        <v>28</v>
      </c>
      <c r="F75" s="65" t="s">
        <v>84</v>
      </c>
      <c r="G75" s="62"/>
      <c r="H75" s="62"/>
      <c r="I75" s="62"/>
      <c r="J75" s="63">
        <f>SUBTOTAL(9,G75:I75)</f>
        <v>0</v>
      </c>
      <c r="K75" s="64">
        <f>IFERROR(J75/$J$18*100,"0.00")</f>
        <v>0</v>
      </c>
    </row>
    <row r="76" spans="1:11" ht="12.75" x14ac:dyDescent="0.2">
      <c r="A76" s="59">
        <v>2</v>
      </c>
      <c r="B76" s="60">
        <v>1</v>
      </c>
      <c r="C76" s="60">
        <v>4</v>
      </c>
      <c r="D76" s="60">
        <v>2</v>
      </c>
      <c r="E76" s="60" t="s">
        <v>30</v>
      </c>
      <c r="F76" s="65" t="s">
        <v>85</v>
      </c>
      <c r="G76" s="62"/>
      <c r="H76" s="62"/>
      <c r="I76" s="62"/>
      <c r="J76" s="63">
        <f>SUBTOTAL(9,G76:I76)</f>
        <v>0</v>
      </c>
      <c r="K76" s="64">
        <f>IFERROR(J76/$J$18*100,"0.00")</f>
        <v>0</v>
      </c>
    </row>
    <row r="77" spans="1:11" ht="12.75" x14ac:dyDescent="0.2">
      <c r="A77" s="49">
        <v>2</v>
      </c>
      <c r="B77" s="50">
        <v>1</v>
      </c>
      <c r="C77" s="50">
        <v>5</v>
      </c>
      <c r="D77" s="50"/>
      <c r="E77" s="50"/>
      <c r="F77" s="51" t="s">
        <v>86</v>
      </c>
      <c r="G77" s="52">
        <v>0</v>
      </c>
      <c r="H77" s="52">
        <v>0</v>
      </c>
      <c r="I77" s="52">
        <v>0</v>
      </c>
      <c r="J77" s="52">
        <v>0</v>
      </c>
      <c r="K77" s="53">
        <v>0</v>
      </c>
    </row>
    <row r="78" spans="1:11" ht="12.75" x14ac:dyDescent="0.2">
      <c r="A78" s="54">
        <v>2</v>
      </c>
      <c r="B78" s="55">
        <v>1</v>
      </c>
      <c r="C78" s="55">
        <v>5</v>
      </c>
      <c r="D78" s="55">
        <v>1</v>
      </c>
      <c r="E78" s="55"/>
      <c r="F78" s="56" t="s">
        <v>87</v>
      </c>
      <c r="G78" s="57">
        <v>0</v>
      </c>
      <c r="H78" s="57">
        <v>0</v>
      </c>
      <c r="I78" s="57">
        <v>0</v>
      </c>
      <c r="J78" s="57">
        <v>0</v>
      </c>
      <c r="K78" s="58" t="s">
        <v>48</v>
      </c>
    </row>
    <row r="79" spans="1:11" ht="12.75" x14ac:dyDescent="0.2">
      <c r="A79" s="59">
        <v>2</v>
      </c>
      <c r="B79" s="60">
        <v>1</v>
      </c>
      <c r="C79" s="60">
        <v>5</v>
      </c>
      <c r="D79" s="60">
        <v>1</v>
      </c>
      <c r="E79" s="60" t="s">
        <v>24</v>
      </c>
      <c r="F79" s="65" t="s">
        <v>87</v>
      </c>
      <c r="G79" s="62"/>
      <c r="H79" s="62"/>
      <c r="I79" s="62"/>
      <c r="J79" s="63">
        <f>SUBTOTAL(9,G79:I79)</f>
        <v>0</v>
      </c>
      <c r="K79" s="64">
        <f>IFERROR(J79/$J$18*100,"0.00")</f>
        <v>0</v>
      </c>
    </row>
    <row r="80" spans="1:11" ht="12.75" x14ac:dyDescent="0.2">
      <c r="A80" s="54">
        <v>2</v>
      </c>
      <c r="B80" s="55">
        <v>1</v>
      </c>
      <c r="C80" s="55">
        <v>5</v>
      </c>
      <c r="D80" s="55">
        <v>2</v>
      </c>
      <c r="E80" s="55"/>
      <c r="F80" s="70" t="s">
        <v>88</v>
      </c>
      <c r="G80" s="57">
        <v>0</v>
      </c>
      <c r="H80" s="57">
        <v>0</v>
      </c>
      <c r="I80" s="57">
        <v>0</v>
      </c>
      <c r="J80" s="57">
        <v>0</v>
      </c>
      <c r="K80" s="58" t="s">
        <v>48</v>
      </c>
    </row>
    <row r="81" spans="1:11" ht="12.75" x14ac:dyDescent="0.2">
      <c r="A81" s="59">
        <v>2</v>
      </c>
      <c r="B81" s="60">
        <v>1</v>
      </c>
      <c r="C81" s="60">
        <v>5</v>
      </c>
      <c r="D81" s="60">
        <v>2</v>
      </c>
      <c r="E81" s="60" t="s">
        <v>24</v>
      </c>
      <c r="F81" s="65" t="s">
        <v>88</v>
      </c>
      <c r="G81" s="62"/>
      <c r="H81" s="62"/>
      <c r="I81" s="62"/>
      <c r="J81" s="63">
        <f>SUBTOTAL(9,G81:I81)</f>
        <v>0</v>
      </c>
      <c r="K81" s="64">
        <f>IFERROR(J81/$J$18*100,"0.00")</f>
        <v>0</v>
      </c>
    </row>
    <row r="82" spans="1:11" ht="12.75" x14ac:dyDescent="0.2">
      <c r="A82" s="54">
        <v>2</v>
      </c>
      <c r="B82" s="55">
        <v>1</v>
      </c>
      <c r="C82" s="55">
        <v>5</v>
      </c>
      <c r="D82" s="55">
        <v>3</v>
      </c>
      <c r="E82" s="55"/>
      <c r="F82" s="70" t="s">
        <v>89</v>
      </c>
      <c r="G82" s="57">
        <v>0</v>
      </c>
      <c r="H82" s="57">
        <v>0</v>
      </c>
      <c r="I82" s="57">
        <v>0</v>
      </c>
      <c r="J82" s="57">
        <v>0</v>
      </c>
      <c r="K82" s="58" t="s">
        <v>48</v>
      </c>
    </row>
    <row r="83" spans="1:11" ht="12.75" x14ac:dyDescent="0.2">
      <c r="A83" s="59">
        <v>2</v>
      </c>
      <c r="B83" s="60">
        <v>1</v>
      </c>
      <c r="C83" s="60">
        <v>5</v>
      </c>
      <c r="D83" s="60">
        <v>3</v>
      </c>
      <c r="E83" s="60" t="s">
        <v>24</v>
      </c>
      <c r="F83" s="65" t="s">
        <v>89</v>
      </c>
      <c r="G83" s="62"/>
      <c r="H83" s="62"/>
      <c r="I83" s="62"/>
      <c r="J83" s="63">
        <f>SUBTOTAL(9,G83:I83)</f>
        <v>0</v>
      </c>
      <c r="K83" s="64">
        <f>IFERROR(J83/$J$18*100,"0.00")</f>
        <v>0</v>
      </c>
    </row>
    <row r="84" spans="1:11" ht="12.75" x14ac:dyDescent="0.2">
      <c r="A84" s="54">
        <v>2</v>
      </c>
      <c r="B84" s="55">
        <v>1</v>
      </c>
      <c r="C84" s="55">
        <v>5</v>
      </c>
      <c r="D84" s="55">
        <v>4</v>
      </c>
      <c r="E84" s="55"/>
      <c r="F84" s="70" t="s">
        <v>90</v>
      </c>
      <c r="G84" s="57">
        <v>0</v>
      </c>
      <c r="H84" s="57">
        <v>0</v>
      </c>
      <c r="I84" s="57">
        <v>0</v>
      </c>
      <c r="J84" s="57">
        <v>0</v>
      </c>
      <c r="K84" s="58" t="s">
        <v>48</v>
      </c>
    </row>
    <row r="85" spans="1:11" ht="12.75" x14ac:dyDescent="0.2">
      <c r="A85" s="59">
        <v>2</v>
      </c>
      <c r="B85" s="60">
        <v>1</v>
      </c>
      <c r="C85" s="60">
        <v>5</v>
      </c>
      <c r="D85" s="60">
        <v>4</v>
      </c>
      <c r="E85" s="60" t="s">
        <v>24</v>
      </c>
      <c r="F85" s="65" t="s">
        <v>90</v>
      </c>
      <c r="G85" s="62"/>
      <c r="H85" s="62"/>
      <c r="I85" s="62"/>
      <c r="J85" s="63">
        <f>SUBTOTAL(9,G85:I85)</f>
        <v>0</v>
      </c>
      <c r="K85" s="64">
        <f>IFERROR(J85/$J$18*100,"0.00")</f>
        <v>0</v>
      </c>
    </row>
    <row r="86" spans="1:11" ht="12.75" x14ac:dyDescent="0.2">
      <c r="A86" s="43">
        <v>2</v>
      </c>
      <c r="B86" s="44">
        <v>2</v>
      </c>
      <c r="C86" s="45"/>
      <c r="D86" s="45"/>
      <c r="E86" s="45"/>
      <c r="F86" s="46" t="s">
        <v>91</v>
      </c>
      <c r="G86" s="47">
        <v>0</v>
      </c>
      <c r="H86" s="47">
        <v>0</v>
      </c>
      <c r="I86" s="47">
        <v>0</v>
      </c>
      <c r="J86" s="47">
        <v>0</v>
      </c>
      <c r="K86" s="48">
        <v>0</v>
      </c>
    </row>
    <row r="87" spans="1:11" ht="12.75" x14ac:dyDescent="0.2">
      <c r="A87" s="49">
        <v>2</v>
      </c>
      <c r="B87" s="50">
        <v>2</v>
      </c>
      <c r="C87" s="50">
        <v>1</v>
      </c>
      <c r="D87" s="50"/>
      <c r="E87" s="50"/>
      <c r="F87" s="51" t="s">
        <v>92</v>
      </c>
      <c r="G87" s="52">
        <v>0</v>
      </c>
      <c r="H87" s="52">
        <v>0</v>
      </c>
      <c r="I87" s="52">
        <v>0</v>
      </c>
      <c r="J87" s="52">
        <v>0</v>
      </c>
      <c r="K87" s="53">
        <v>0</v>
      </c>
    </row>
    <row r="88" spans="1:11" ht="12.75" x14ac:dyDescent="0.2">
      <c r="A88" s="54">
        <v>2</v>
      </c>
      <c r="B88" s="55">
        <v>2</v>
      </c>
      <c r="C88" s="55">
        <v>1</v>
      </c>
      <c r="D88" s="55">
        <v>1</v>
      </c>
      <c r="E88" s="55"/>
      <c r="F88" s="56" t="s">
        <v>93</v>
      </c>
      <c r="G88" s="57">
        <v>0</v>
      </c>
      <c r="H88" s="57">
        <v>0</v>
      </c>
      <c r="I88" s="57">
        <v>0</v>
      </c>
      <c r="J88" s="57">
        <v>0</v>
      </c>
      <c r="K88" s="58" t="s">
        <v>48</v>
      </c>
    </row>
    <row r="89" spans="1:11" ht="12.75" x14ac:dyDescent="0.2">
      <c r="A89" s="77">
        <v>2</v>
      </c>
      <c r="B89" s="60">
        <v>2</v>
      </c>
      <c r="C89" s="60">
        <v>1</v>
      </c>
      <c r="D89" s="60">
        <v>1</v>
      </c>
      <c r="E89" s="60" t="s">
        <v>24</v>
      </c>
      <c r="F89" s="78" t="s">
        <v>93</v>
      </c>
      <c r="G89" s="62"/>
      <c r="H89" s="62"/>
      <c r="I89" s="62"/>
      <c r="J89" s="63">
        <f>SUBTOTAL(9,G89:I89)</f>
        <v>0</v>
      </c>
      <c r="K89" s="64">
        <f>IFERROR(J89/$J$18*100,"0.00")</f>
        <v>0</v>
      </c>
    </row>
    <row r="90" spans="1:11" ht="12.75" x14ac:dyDescent="0.2">
      <c r="A90" s="54">
        <v>2</v>
      </c>
      <c r="B90" s="55">
        <v>2</v>
      </c>
      <c r="C90" s="55">
        <v>1</v>
      </c>
      <c r="D90" s="55">
        <v>2</v>
      </c>
      <c r="E90" s="55"/>
      <c r="F90" s="56" t="s">
        <v>94</v>
      </c>
      <c r="G90" s="57">
        <v>0</v>
      </c>
      <c r="H90" s="57">
        <v>0</v>
      </c>
      <c r="I90" s="57">
        <v>0</v>
      </c>
      <c r="J90" s="57">
        <v>0</v>
      </c>
      <c r="K90" s="58" t="s">
        <v>48</v>
      </c>
    </row>
    <row r="91" spans="1:11" ht="12.75" x14ac:dyDescent="0.2">
      <c r="A91" s="77">
        <v>2</v>
      </c>
      <c r="B91" s="60">
        <v>2</v>
      </c>
      <c r="C91" s="60">
        <v>1</v>
      </c>
      <c r="D91" s="60">
        <v>2</v>
      </c>
      <c r="E91" s="60" t="s">
        <v>24</v>
      </c>
      <c r="F91" s="78" t="s">
        <v>94</v>
      </c>
      <c r="G91" s="62"/>
      <c r="H91" s="62"/>
      <c r="I91" s="62"/>
      <c r="J91" s="63">
        <f>SUBTOTAL(9,G91:I91)</f>
        <v>0</v>
      </c>
      <c r="K91" s="64">
        <f>IFERROR(J91/$J$18*100,"0.00")</f>
        <v>0</v>
      </c>
    </row>
    <row r="92" spans="1:11" ht="12.75" x14ac:dyDescent="0.2">
      <c r="A92" s="54">
        <v>2</v>
      </c>
      <c r="B92" s="55">
        <v>2</v>
      </c>
      <c r="C92" s="55">
        <v>1</v>
      </c>
      <c r="D92" s="55">
        <v>3</v>
      </c>
      <c r="E92" s="55"/>
      <c r="F92" s="56" t="s">
        <v>95</v>
      </c>
      <c r="G92" s="57">
        <v>0</v>
      </c>
      <c r="H92" s="57">
        <v>0</v>
      </c>
      <c r="I92" s="57">
        <v>0</v>
      </c>
      <c r="J92" s="57">
        <v>0</v>
      </c>
      <c r="K92" s="58" t="s">
        <v>48</v>
      </c>
    </row>
    <row r="93" spans="1:11" ht="12.75" x14ac:dyDescent="0.2">
      <c r="A93" s="59">
        <v>2</v>
      </c>
      <c r="B93" s="60">
        <v>2</v>
      </c>
      <c r="C93" s="60">
        <v>1</v>
      </c>
      <c r="D93" s="60">
        <v>3</v>
      </c>
      <c r="E93" s="60" t="s">
        <v>24</v>
      </c>
      <c r="F93" s="65" t="s">
        <v>95</v>
      </c>
      <c r="G93" s="62">
        <f>80296.92</f>
        <v>80296.92</v>
      </c>
      <c r="H93" s="62"/>
      <c r="I93" s="62"/>
      <c r="J93" s="63">
        <f>SUBTOTAL(9,G93:I93)</f>
        <v>80296.92</v>
      </c>
      <c r="K93" s="64">
        <f>IFERROR(J93/$J$18*100,"0.00")</f>
        <v>5.6637815989355467E-2</v>
      </c>
    </row>
    <row r="94" spans="1:11" ht="12.75" x14ac:dyDescent="0.2">
      <c r="A94" s="54">
        <v>2</v>
      </c>
      <c r="B94" s="55">
        <v>2</v>
      </c>
      <c r="C94" s="55">
        <v>1</v>
      </c>
      <c r="D94" s="55">
        <v>4</v>
      </c>
      <c r="E94" s="55"/>
      <c r="F94" s="56" t="s">
        <v>96</v>
      </c>
      <c r="G94" s="57">
        <v>0</v>
      </c>
      <c r="H94" s="57">
        <v>0</v>
      </c>
      <c r="I94" s="57">
        <v>0</v>
      </c>
      <c r="J94" s="57">
        <v>0</v>
      </c>
      <c r="K94" s="58" t="s">
        <v>48</v>
      </c>
    </row>
    <row r="95" spans="1:11" ht="12.75" x14ac:dyDescent="0.2">
      <c r="A95" s="77">
        <v>2</v>
      </c>
      <c r="B95" s="60">
        <v>2</v>
      </c>
      <c r="C95" s="60">
        <v>1</v>
      </c>
      <c r="D95" s="60">
        <v>4</v>
      </c>
      <c r="E95" s="60" t="s">
        <v>24</v>
      </c>
      <c r="F95" s="78" t="s">
        <v>96</v>
      </c>
      <c r="G95" s="62"/>
      <c r="H95" s="62"/>
      <c r="I95" s="62"/>
      <c r="J95" s="63">
        <f>SUBTOTAL(9,G95:I95)</f>
        <v>0</v>
      </c>
      <c r="K95" s="64">
        <f>IFERROR(J95/$J$18*100,"0.00")</f>
        <v>0</v>
      </c>
    </row>
    <row r="96" spans="1:11" ht="12.75" x14ac:dyDescent="0.2">
      <c r="A96" s="54">
        <v>2</v>
      </c>
      <c r="B96" s="55">
        <v>2</v>
      </c>
      <c r="C96" s="55">
        <v>1</v>
      </c>
      <c r="D96" s="55">
        <v>5</v>
      </c>
      <c r="E96" s="55"/>
      <c r="F96" s="56" t="s">
        <v>97</v>
      </c>
      <c r="G96" s="57">
        <v>0</v>
      </c>
      <c r="H96" s="57">
        <v>0</v>
      </c>
      <c r="I96" s="57">
        <v>0</v>
      </c>
      <c r="J96" s="57">
        <v>0</v>
      </c>
      <c r="K96" s="58" t="s">
        <v>48</v>
      </c>
    </row>
    <row r="97" spans="1:11" ht="12.75" x14ac:dyDescent="0.2">
      <c r="A97" s="77">
        <v>2</v>
      </c>
      <c r="B97" s="60">
        <v>2</v>
      </c>
      <c r="C97" s="60">
        <v>1</v>
      </c>
      <c r="D97" s="60">
        <v>5</v>
      </c>
      <c r="E97" s="60" t="s">
        <v>24</v>
      </c>
      <c r="F97" s="78" t="s">
        <v>97</v>
      </c>
      <c r="G97" s="62">
        <v>3000000</v>
      </c>
      <c r="H97" s="62">
        <f>3623170.8</f>
        <v>3623170.8</v>
      </c>
      <c r="I97" s="62"/>
      <c r="J97" s="63">
        <f>SUBTOTAL(9,G97:I97)</f>
        <v>6623170.7999999998</v>
      </c>
      <c r="K97" s="64">
        <f>IFERROR(J97/$J$18*100,"0.00")</f>
        <v>4.6716851535086548</v>
      </c>
    </row>
    <row r="98" spans="1:11" ht="12.75" x14ac:dyDescent="0.2">
      <c r="A98" s="54">
        <v>2</v>
      </c>
      <c r="B98" s="55">
        <v>2</v>
      </c>
      <c r="C98" s="55">
        <v>1</v>
      </c>
      <c r="D98" s="55">
        <v>6</v>
      </c>
      <c r="E98" s="55"/>
      <c r="F98" s="56" t="s">
        <v>98</v>
      </c>
      <c r="G98" s="57">
        <v>0</v>
      </c>
      <c r="H98" s="57">
        <v>0</v>
      </c>
      <c r="I98" s="57">
        <v>0</v>
      </c>
      <c r="J98" s="57">
        <v>0</v>
      </c>
      <c r="K98" s="58">
        <v>0</v>
      </c>
    </row>
    <row r="99" spans="1:11" ht="12.75" x14ac:dyDescent="0.2">
      <c r="A99" s="77">
        <v>2</v>
      </c>
      <c r="B99" s="60">
        <v>2</v>
      </c>
      <c r="C99" s="60">
        <v>1</v>
      </c>
      <c r="D99" s="60">
        <v>6</v>
      </c>
      <c r="E99" s="60" t="s">
        <v>24</v>
      </c>
      <c r="F99" s="78" t="s">
        <v>99</v>
      </c>
      <c r="G99" s="68"/>
      <c r="H99" s="68"/>
      <c r="I99" s="68"/>
      <c r="J99" s="63">
        <f>SUBTOTAL(9,G99:I99)</f>
        <v>0</v>
      </c>
      <c r="K99" s="64">
        <f>IFERROR(J99/$J$18*100,"0.00")</f>
        <v>0</v>
      </c>
    </row>
    <row r="100" spans="1:11" ht="12.75" x14ac:dyDescent="0.2">
      <c r="A100" s="77">
        <v>2</v>
      </c>
      <c r="B100" s="60">
        <v>2</v>
      </c>
      <c r="C100" s="60">
        <v>1</v>
      </c>
      <c r="D100" s="60">
        <v>6</v>
      </c>
      <c r="E100" s="60" t="s">
        <v>26</v>
      </c>
      <c r="F100" s="78" t="s">
        <v>100</v>
      </c>
      <c r="G100" s="68"/>
      <c r="H100" s="68"/>
      <c r="I100" s="68"/>
      <c r="J100" s="63">
        <f>SUBTOTAL(9,G100:I100)</f>
        <v>0</v>
      </c>
      <c r="K100" s="64">
        <f>IFERROR(J100/$J$18*100,"0.00")</f>
        <v>0</v>
      </c>
    </row>
    <row r="101" spans="1:11" ht="12.75" x14ac:dyDescent="0.2">
      <c r="A101" s="54">
        <v>2</v>
      </c>
      <c r="B101" s="55">
        <v>2</v>
      </c>
      <c r="C101" s="55">
        <v>1</v>
      </c>
      <c r="D101" s="55">
        <v>7</v>
      </c>
      <c r="E101" s="55"/>
      <c r="F101" s="56" t="s">
        <v>101</v>
      </c>
      <c r="G101" s="57">
        <v>0</v>
      </c>
      <c r="H101" s="57">
        <v>0</v>
      </c>
      <c r="I101" s="57">
        <v>0</v>
      </c>
      <c r="J101" s="57">
        <v>0</v>
      </c>
      <c r="K101" s="58" t="s">
        <v>48</v>
      </c>
    </row>
    <row r="102" spans="1:11" ht="12.75" x14ac:dyDescent="0.2">
      <c r="A102" s="77">
        <v>2</v>
      </c>
      <c r="B102" s="60">
        <v>2</v>
      </c>
      <c r="C102" s="60">
        <v>1</v>
      </c>
      <c r="D102" s="60">
        <v>7</v>
      </c>
      <c r="E102" s="60" t="s">
        <v>24</v>
      </c>
      <c r="F102" s="78" t="s">
        <v>101</v>
      </c>
      <c r="G102" s="62">
        <f>144000</f>
        <v>144000</v>
      </c>
      <c r="H102" s="62"/>
      <c r="I102" s="62"/>
      <c r="J102" s="63">
        <f>SUBTOTAL(9,G102:I102)</f>
        <v>144000</v>
      </c>
      <c r="K102" s="64">
        <f>IFERROR(J102/$J$18*100,"0.00")</f>
        <v>0.10157108768888254</v>
      </c>
    </row>
    <row r="103" spans="1:11" ht="12.75" x14ac:dyDescent="0.2">
      <c r="A103" s="54">
        <v>2</v>
      </c>
      <c r="B103" s="55">
        <v>2</v>
      </c>
      <c r="C103" s="55">
        <v>1</v>
      </c>
      <c r="D103" s="55">
        <v>8</v>
      </c>
      <c r="E103" s="55"/>
      <c r="F103" s="56" t="s">
        <v>102</v>
      </c>
      <c r="G103" s="57">
        <v>0</v>
      </c>
      <c r="H103" s="57">
        <v>0</v>
      </c>
      <c r="I103" s="57">
        <v>0</v>
      </c>
      <c r="J103" s="57">
        <v>0</v>
      </c>
      <c r="K103" s="58" t="s">
        <v>48</v>
      </c>
    </row>
    <row r="104" spans="1:11" ht="12.75" x14ac:dyDescent="0.2">
      <c r="A104" s="59">
        <v>2</v>
      </c>
      <c r="B104" s="60">
        <v>2</v>
      </c>
      <c r="C104" s="60">
        <v>1</v>
      </c>
      <c r="D104" s="60">
        <v>8</v>
      </c>
      <c r="E104" s="60" t="s">
        <v>24</v>
      </c>
      <c r="F104" s="65" t="s">
        <v>102</v>
      </c>
      <c r="G104" s="62"/>
      <c r="H104" s="62"/>
      <c r="I104" s="62"/>
      <c r="J104" s="63">
        <f>SUBTOTAL(9,G104:I104)</f>
        <v>0</v>
      </c>
      <c r="K104" s="64">
        <f>IFERROR(J104/$J$18*100,"0.00")</f>
        <v>0</v>
      </c>
    </row>
    <row r="105" spans="1:11" ht="12.75" x14ac:dyDescent="0.2">
      <c r="A105" s="49">
        <v>2</v>
      </c>
      <c r="B105" s="50">
        <v>2</v>
      </c>
      <c r="C105" s="50">
        <v>2</v>
      </c>
      <c r="D105" s="50"/>
      <c r="E105" s="50"/>
      <c r="F105" s="51" t="s">
        <v>103</v>
      </c>
      <c r="G105" s="52">
        <v>0</v>
      </c>
      <c r="H105" s="52">
        <v>0</v>
      </c>
      <c r="I105" s="52">
        <v>0</v>
      </c>
      <c r="J105" s="52">
        <v>0</v>
      </c>
      <c r="K105" s="53">
        <v>0</v>
      </c>
    </row>
    <row r="106" spans="1:11" ht="12.75" x14ac:dyDescent="0.2">
      <c r="A106" s="54">
        <v>2</v>
      </c>
      <c r="B106" s="55">
        <v>2</v>
      </c>
      <c r="C106" s="55">
        <v>2</v>
      </c>
      <c r="D106" s="55">
        <v>1</v>
      </c>
      <c r="E106" s="55"/>
      <c r="F106" s="56" t="s">
        <v>104</v>
      </c>
      <c r="G106" s="57">
        <v>0</v>
      </c>
      <c r="H106" s="57">
        <v>0</v>
      </c>
      <c r="I106" s="57">
        <v>0</v>
      </c>
      <c r="J106" s="57">
        <v>0</v>
      </c>
      <c r="K106" s="58" t="s">
        <v>48</v>
      </c>
    </row>
    <row r="107" spans="1:11" ht="12.75" x14ac:dyDescent="0.2">
      <c r="A107" s="59">
        <v>2</v>
      </c>
      <c r="B107" s="60">
        <v>2</v>
      </c>
      <c r="C107" s="60">
        <v>2</v>
      </c>
      <c r="D107" s="60">
        <v>1</v>
      </c>
      <c r="E107" s="60" t="s">
        <v>24</v>
      </c>
      <c r="F107" s="65" t="s">
        <v>104</v>
      </c>
      <c r="G107" s="62">
        <f>359022</f>
        <v>359022</v>
      </c>
      <c r="H107" s="62"/>
      <c r="I107" s="62"/>
      <c r="J107" s="63">
        <f>SUBTOTAL(9,G107:I107)</f>
        <v>359022</v>
      </c>
      <c r="K107" s="64">
        <f>IFERROR(J107/$J$18*100,"0.00")</f>
        <v>0.25323788225165272</v>
      </c>
    </row>
    <row r="108" spans="1:11" ht="12.75" x14ac:dyDescent="0.2">
      <c r="A108" s="54">
        <v>2</v>
      </c>
      <c r="B108" s="55">
        <v>2</v>
      </c>
      <c r="C108" s="55">
        <v>2</v>
      </c>
      <c r="D108" s="55">
        <v>2</v>
      </c>
      <c r="E108" s="55"/>
      <c r="F108" s="56" t="s">
        <v>105</v>
      </c>
      <c r="G108" s="57">
        <v>0</v>
      </c>
      <c r="H108" s="57">
        <v>0</v>
      </c>
      <c r="I108" s="57">
        <v>0</v>
      </c>
      <c r="J108" s="57">
        <v>0</v>
      </c>
      <c r="K108" s="58" t="s">
        <v>48</v>
      </c>
    </row>
    <row r="109" spans="1:11" ht="12.75" x14ac:dyDescent="0.2">
      <c r="A109" s="59">
        <v>2</v>
      </c>
      <c r="B109" s="60">
        <v>2</v>
      </c>
      <c r="C109" s="60">
        <v>2</v>
      </c>
      <c r="D109" s="60">
        <v>2</v>
      </c>
      <c r="E109" s="60" t="s">
        <v>24</v>
      </c>
      <c r="F109" s="65" t="s">
        <v>105</v>
      </c>
      <c r="G109" s="62">
        <f>100592.89</f>
        <v>100592.89</v>
      </c>
      <c r="H109" s="62">
        <f>3200000</f>
        <v>3200000</v>
      </c>
      <c r="I109" s="62"/>
      <c r="J109" s="63">
        <f>SUBTOTAL(9,G109:I109)</f>
        <v>3300592.89</v>
      </c>
      <c r="K109" s="64">
        <f>IFERROR(J109/$J$18*100,"0.00")</f>
        <v>2.3280889573298076</v>
      </c>
    </row>
    <row r="110" spans="1:11" ht="12.75" x14ac:dyDescent="0.2">
      <c r="A110" s="49">
        <v>2</v>
      </c>
      <c r="B110" s="50">
        <v>2</v>
      </c>
      <c r="C110" s="50">
        <v>3</v>
      </c>
      <c r="D110" s="50"/>
      <c r="E110" s="50"/>
      <c r="F110" s="51" t="s">
        <v>106</v>
      </c>
      <c r="G110" s="52">
        <v>0</v>
      </c>
      <c r="H110" s="52">
        <v>0</v>
      </c>
      <c r="I110" s="52">
        <v>0</v>
      </c>
      <c r="J110" s="52">
        <v>0</v>
      </c>
      <c r="K110" s="53">
        <v>0</v>
      </c>
    </row>
    <row r="111" spans="1:11" ht="12.75" x14ac:dyDescent="0.2">
      <c r="A111" s="54">
        <v>2</v>
      </c>
      <c r="B111" s="55">
        <v>2</v>
      </c>
      <c r="C111" s="55">
        <v>3</v>
      </c>
      <c r="D111" s="55">
        <v>1</v>
      </c>
      <c r="E111" s="55"/>
      <c r="F111" s="56" t="s">
        <v>107</v>
      </c>
      <c r="G111" s="57">
        <v>0</v>
      </c>
      <c r="H111" s="57">
        <v>0</v>
      </c>
      <c r="I111" s="57">
        <v>0</v>
      </c>
      <c r="J111" s="57">
        <v>0</v>
      </c>
      <c r="K111" s="58" t="s">
        <v>48</v>
      </c>
    </row>
    <row r="112" spans="1:11" ht="12.75" x14ac:dyDescent="0.2">
      <c r="A112" s="59">
        <v>2</v>
      </c>
      <c r="B112" s="60">
        <v>2</v>
      </c>
      <c r="C112" s="60">
        <v>3</v>
      </c>
      <c r="D112" s="60">
        <v>1</v>
      </c>
      <c r="E112" s="60" t="s">
        <v>24</v>
      </c>
      <c r="F112" s="65" t="s">
        <v>107</v>
      </c>
      <c r="G112" s="62">
        <v>1305600</v>
      </c>
      <c r="H112" s="62"/>
      <c r="I112" s="62"/>
      <c r="J112" s="63">
        <f>SUBTOTAL(9,G112:I112)</f>
        <v>1305600</v>
      </c>
      <c r="K112" s="64">
        <f>IFERROR(J112/$J$18*100,"0.00")</f>
        <v>0.92091119504586849</v>
      </c>
    </row>
    <row r="113" spans="1:11" ht="12.75" x14ac:dyDescent="0.2">
      <c r="A113" s="54">
        <v>2</v>
      </c>
      <c r="B113" s="55">
        <v>2</v>
      </c>
      <c r="C113" s="55">
        <v>3</v>
      </c>
      <c r="D113" s="55">
        <v>2</v>
      </c>
      <c r="E113" s="55"/>
      <c r="F113" s="56" t="s">
        <v>108</v>
      </c>
      <c r="G113" s="57">
        <v>0</v>
      </c>
      <c r="H113" s="57">
        <v>0</v>
      </c>
      <c r="I113" s="57">
        <v>0</v>
      </c>
      <c r="J113" s="57">
        <v>0</v>
      </c>
      <c r="K113" s="58" t="s">
        <v>48</v>
      </c>
    </row>
    <row r="114" spans="1:11" ht="12.75" x14ac:dyDescent="0.2">
      <c r="A114" s="77">
        <v>2</v>
      </c>
      <c r="B114" s="60">
        <v>2</v>
      </c>
      <c r="C114" s="60">
        <v>3</v>
      </c>
      <c r="D114" s="60">
        <v>2</v>
      </c>
      <c r="E114" s="60" t="s">
        <v>24</v>
      </c>
      <c r="F114" s="78" t="s">
        <v>108</v>
      </c>
      <c r="G114" s="62"/>
      <c r="H114" s="62"/>
      <c r="I114" s="62"/>
      <c r="J114" s="63">
        <f>SUBTOTAL(9,G114:I114)</f>
        <v>0</v>
      </c>
      <c r="K114" s="64">
        <f>IFERROR(J114/$J$18*100,"0.00")</f>
        <v>0</v>
      </c>
    </row>
    <row r="115" spans="1:11" ht="12.75" x14ac:dyDescent="0.2">
      <c r="A115" s="49">
        <v>2</v>
      </c>
      <c r="B115" s="50">
        <v>2</v>
      </c>
      <c r="C115" s="50">
        <v>4</v>
      </c>
      <c r="D115" s="50"/>
      <c r="E115" s="50"/>
      <c r="F115" s="51" t="s">
        <v>109</v>
      </c>
      <c r="G115" s="52">
        <v>0</v>
      </c>
      <c r="H115" s="52">
        <v>0</v>
      </c>
      <c r="I115" s="52">
        <v>0</v>
      </c>
      <c r="J115" s="52">
        <v>0</v>
      </c>
      <c r="K115" s="53">
        <v>0</v>
      </c>
    </row>
    <row r="116" spans="1:11" ht="12.75" x14ac:dyDescent="0.2">
      <c r="A116" s="54">
        <v>2</v>
      </c>
      <c r="B116" s="55">
        <v>2</v>
      </c>
      <c r="C116" s="55">
        <v>4</v>
      </c>
      <c r="D116" s="55">
        <v>1</v>
      </c>
      <c r="E116" s="55"/>
      <c r="F116" s="70" t="s">
        <v>110</v>
      </c>
      <c r="G116" s="57">
        <v>0</v>
      </c>
      <c r="H116" s="57">
        <v>0</v>
      </c>
      <c r="I116" s="57">
        <v>0</v>
      </c>
      <c r="J116" s="57">
        <v>0</v>
      </c>
      <c r="K116" s="58" t="s">
        <v>48</v>
      </c>
    </row>
    <row r="117" spans="1:11" ht="12.75" x14ac:dyDescent="0.2">
      <c r="A117" s="59">
        <v>2</v>
      </c>
      <c r="B117" s="60">
        <v>2</v>
      </c>
      <c r="C117" s="60">
        <v>4</v>
      </c>
      <c r="D117" s="60">
        <v>1</v>
      </c>
      <c r="E117" s="60" t="s">
        <v>24</v>
      </c>
      <c r="F117" s="61" t="s">
        <v>110</v>
      </c>
      <c r="G117" s="62"/>
      <c r="H117" s="62"/>
      <c r="I117" s="62"/>
      <c r="J117" s="63">
        <f>SUBTOTAL(9,G117:I117)</f>
        <v>0</v>
      </c>
      <c r="K117" s="64">
        <f>IFERROR(J117/$J$18*100,"0.00")</f>
        <v>0</v>
      </c>
    </row>
    <row r="118" spans="1:11" ht="12.75" x14ac:dyDescent="0.2">
      <c r="A118" s="54">
        <v>2</v>
      </c>
      <c r="B118" s="55">
        <v>2</v>
      </c>
      <c r="C118" s="55">
        <v>4</v>
      </c>
      <c r="D118" s="55">
        <v>2</v>
      </c>
      <c r="E118" s="55"/>
      <c r="F118" s="70" t="s">
        <v>111</v>
      </c>
      <c r="G118" s="57">
        <v>0</v>
      </c>
      <c r="H118" s="57">
        <v>0</v>
      </c>
      <c r="I118" s="57">
        <v>0</v>
      </c>
      <c r="J118" s="57">
        <v>0</v>
      </c>
      <c r="K118" s="58" t="s">
        <v>48</v>
      </c>
    </row>
    <row r="119" spans="1:11" ht="12.75" x14ac:dyDescent="0.2">
      <c r="A119" s="77">
        <v>2</v>
      </c>
      <c r="B119" s="60">
        <v>2</v>
      </c>
      <c r="C119" s="60">
        <v>4</v>
      </c>
      <c r="D119" s="60">
        <v>2</v>
      </c>
      <c r="E119" s="60" t="s">
        <v>24</v>
      </c>
      <c r="F119" s="78" t="s">
        <v>111</v>
      </c>
      <c r="G119" s="62"/>
      <c r="H119" s="62">
        <f>42000</f>
        <v>42000</v>
      </c>
      <c r="I119" s="62"/>
      <c r="J119" s="63">
        <f>SUBTOTAL(9,G119:I119)</f>
        <v>42000</v>
      </c>
      <c r="K119" s="64">
        <f>IFERROR(J119/$J$18*100,"0.00")</f>
        <v>2.9624900575924075E-2</v>
      </c>
    </row>
    <row r="120" spans="1:11" ht="12.75" x14ac:dyDescent="0.2">
      <c r="A120" s="54">
        <v>2</v>
      </c>
      <c r="B120" s="55">
        <v>2</v>
      </c>
      <c r="C120" s="55">
        <v>4</v>
      </c>
      <c r="D120" s="55">
        <v>3</v>
      </c>
      <c r="E120" s="55"/>
      <c r="F120" s="70" t="s">
        <v>112</v>
      </c>
      <c r="G120" s="57">
        <v>0</v>
      </c>
      <c r="H120" s="57">
        <v>0</v>
      </c>
      <c r="I120" s="57">
        <v>0</v>
      </c>
      <c r="J120" s="57">
        <v>0</v>
      </c>
      <c r="K120" s="58" t="s">
        <v>48</v>
      </c>
    </row>
    <row r="121" spans="1:11" ht="12.75" x14ac:dyDescent="0.2">
      <c r="A121" s="77">
        <v>2</v>
      </c>
      <c r="B121" s="60">
        <v>2</v>
      </c>
      <c r="C121" s="60">
        <v>4</v>
      </c>
      <c r="D121" s="60">
        <v>3</v>
      </c>
      <c r="E121" s="60" t="s">
        <v>24</v>
      </c>
      <c r="F121" s="78" t="s">
        <v>112</v>
      </c>
      <c r="G121" s="62"/>
      <c r="H121" s="62"/>
      <c r="I121" s="62"/>
      <c r="J121" s="63">
        <f>SUBTOTAL(9,G121:I121)</f>
        <v>0</v>
      </c>
      <c r="K121" s="64">
        <f>IFERROR(J121/$J$18*100,"0.00")</f>
        <v>0</v>
      </c>
    </row>
    <row r="122" spans="1:11" ht="12.75" x14ac:dyDescent="0.2">
      <c r="A122" s="54">
        <v>2</v>
      </c>
      <c r="B122" s="55">
        <v>2</v>
      </c>
      <c r="C122" s="55">
        <v>4</v>
      </c>
      <c r="D122" s="55">
        <v>4</v>
      </c>
      <c r="E122" s="55"/>
      <c r="F122" s="70" t="s">
        <v>113</v>
      </c>
      <c r="G122" s="57">
        <v>0</v>
      </c>
      <c r="H122" s="57">
        <v>0</v>
      </c>
      <c r="I122" s="57">
        <v>0</v>
      </c>
      <c r="J122" s="57">
        <v>0</v>
      </c>
      <c r="K122" s="58" t="s">
        <v>48</v>
      </c>
    </row>
    <row r="123" spans="1:11" ht="12.75" x14ac:dyDescent="0.2">
      <c r="A123" s="77">
        <v>2</v>
      </c>
      <c r="B123" s="60">
        <v>2</v>
      </c>
      <c r="C123" s="60">
        <v>4</v>
      </c>
      <c r="D123" s="60">
        <v>4</v>
      </c>
      <c r="E123" s="60" t="s">
        <v>24</v>
      </c>
      <c r="F123" s="78" t="s">
        <v>113</v>
      </c>
      <c r="G123" s="62"/>
      <c r="H123" s="62">
        <f>3480</f>
        <v>3480</v>
      </c>
      <c r="I123" s="62"/>
      <c r="J123" s="63">
        <f>SUBTOTAL(9,G123:I123)</f>
        <v>3480</v>
      </c>
      <c r="K123" s="64">
        <f>IFERROR(J123/$J$18*100,"0.00")</f>
        <v>2.4546346191479948E-3</v>
      </c>
    </row>
    <row r="124" spans="1:11" ht="12.75" x14ac:dyDescent="0.2">
      <c r="A124" s="49">
        <v>2</v>
      </c>
      <c r="B124" s="50">
        <v>2</v>
      </c>
      <c r="C124" s="50">
        <v>5</v>
      </c>
      <c r="D124" s="50"/>
      <c r="E124" s="50"/>
      <c r="F124" s="51" t="s">
        <v>114</v>
      </c>
      <c r="G124" s="52">
        <v>0</v>
      </c>
      <c r="H124" s="52">
        <v>0</v>
      </c>
      <c r="I124" s="52">
        <v>0</v>
      </c>
      <c r="J124" s="52">
        <v>0</v>
      </c>
      <c r="K124" s="53">
        <v>0</v>
      </c>
    </row>
    <row r="125" spans="1:11" ht="12.75" x14ac:dyDescent="0.2">
      <c r="A125" s="54">
        <v>2</v>
      </c>
      <c r="B125" s="55">
        <v>2</v>
      </c>
      <c r="C125" s="55">
        <v>5</v>
      </c>
      <c r="D125" s="55">
        <v>1</v>
      </c>
      <c r="E125" s="55"/>
      <c r="F125" s="70" t="s">
        <v>115</v>
      </c>
      <c r="G125" s="57">
        <v>0</v>
      </c>
      <c r="H125" s="57">
        <v>0</v>
      </c>
      <c r="I125" s="57">
        <v>0</v>
      </c>
      <c r="J125" s="57">
        <v>0</v>
      </c>
      <c r="K125" s="58" t="s">
        <v>48</v>
      </c>
    </row>
    <row r="126" spans="1:11" ht="12.75" x14ac:dyDescent="0.2">
      <c r="A126" s="77">
        <v>2</v>
      </c>
      <c r="B126" s="60">
        <v>2</v>
      </c>
      <c r="C126" s="60">
        <v>5</v>
      </c>
      <c r="D126" s="60">
        <v>1</v>
      </c>
      <c r="E126" s="60" t="s">
        <v>24</v>
      </c>
      <c r="F126" s="78" t="s">
        <v>115</v>
      </c>
      <c r="G126" s="62"/>
      <c r="H126" s="62">
        <f>5620144.06</f>
        <v>5620144.0599999996</v>
      </c>
      <c r="I126" s="62"/>
      <c r="J126" s="63">
        <f>SUBTOTAL(9,G126:I126)</f>
        <v>5620144.0599999996</v>
      </c>
      <c r="K126" s="64">
        <f>IFERROR(J126/$J$18*100,"0.00")</f>
        <v>3.9641954523778633</v>
      </c>
    </row>
    <row r="127" spans="1:11" ht="12.75" x14ac:dyDescent="0.2">
      <c r="A127" s="79">
        <v>2</v>
      </c>
      <c r="B127" s="55">
        <v>2</v>
      </c>
      <c r="C127" s="55">
        <v>5</v>
      </c>
      <c r="D127" s="55">
        <v>2</v>
      </c>
      <c r="E127" s="55"/>
      <c r="F127" s="80" t="s">
        <v>116</v>
      </c>
      <c r="G127" s="57">
        <v>0</v>
      </c>
      <c r="H127" s="57">
        <v>0</v>
      </c>
      <c r="I127" s="57">
        <v>0</v>
      </c>
      <c r="J127" s="57">
        <v>0</v>
      </c>
      <c r="K127" s="58" t="s">
        <v>48</v>
      </c>
    </row>
    <row r="128" spans="1:11" ht="12.75" x14ac:dyDescent="0.2">
      <c r="A128" s="77">
        <v>2</v>
      </c>
      <c r="B128" s="60">
        <v>2</v>
      </c>
      <c r="C128" s="60">
        <v>5</v>
      </c>
      <c r="D128" s="60">
        <v>2</v>
      </c>
      <c r="E128" s="60" t="s">
        <v>24</v>
      </c>
      <c r="F128" s="78" t="s">
        <v>116</v>
      </c>
      <c r="G128" s="62"/>
      <c r="H128" s="62"/>
      <c r="I128" s="62"/>
      <c r="J128" s="63">
        <f>SUBTOTAL(9,G128:I128)</f>
        <v>0</v>
      </c>
      <c r="K128" s="64">
        <f>IFERROR(J128/$J$18*100,"0.00")</f>
        <v>0</v>
      </c>
    </row>
    <row r="129" spans="1:11" ht="12.75" x14ac:dyDescent="0.2">
      <c r="A129" s="81">
        <v>2</v>
      </c>
      <c r="B129" s="82">
        <v>2</v>
      </c>
      <c r="C129" s="82">
        <v>5</v>
      </c>
      <c r="D129" s="82">
        <v>3</v>
      </c>
      <c r="E129" s="82"/>
      <c r="F129" s="83" t="s">
        <v>117</v>
      </c>
      <c r="G129" s="84">
        <v>0</v>
      </c>
      <c r="H129" s="84">
        <v>0</v>
      </c>
      <c r="I129" s="84">
        <v>0</v>
      </c>
      <c r="J129" s="84">
        <v>0</v>
      </c>
      <c r="K129" s="85">
        <v>0</v>
      </c>
    </row>
    <row r="130" spans="1:11" ht="12.75" x14ac:dyDescent="0.2">
      <c r="A130" s="77">
        <v>2</v>
      </c>
      <c r="B130" s="60">
        <v>2</v>
      </c>
      <c r="C130" s="60">
        <v>5</v>
      </c>
      <c r="D130" s="60">
        <v>3</v>
      </c>
      <c r="E130" s="60" t="s">
        <v>24</v>
      </c>
      <c r="F130" s="78" t="s">
        <v>118</v>
      </c>
      <c r="G130" s="62"/>
      <c r="H130" s="62"/>
      <c r="I130" s="62"/>
      <c r="J130" s="63">
        <f>SUBTOTAL(9,G130:I130)</f>
        <v>0</v>
      </c>
      <c r="K130" s="64">
        <f>IFERROR(J130/$J$18*100,"0.00")</f>
        <v>0</v>
      </c>
    </row>
    <row r="131" spans="1:11" ht="12.75" x14ac:dyDescent="0.2">
      <c r="A131" s="77">
        <v>2</v>
      </c>
      <c r="B131" s="60">
        <v>2</v>
      </c>
      <c r="C131" s="60">
        <v>5</v>
      </c>
      <c r="D131" s="60">
        <v>3</v>
      </c>
      <c r="E131" s="60" t="s">
        <v>26</v>
      </c>
      <c r="F131" s="78" t="s">
        <v>119</v>
      </c>
      <c r="G131" s="62"/>
      <c r="H131" s="62"/>
      <c r="I131" s="62"/>
      <c r="J131" s="63">
        <f>SUBTOTAL(9,G131:I131)</f>
        <v>0</v>
      </c>
      <c r="K131" s="64">
        <f>IFERROR(J131/$J$18*100,"0.00")</f>
        <v>0</v>
      </c>
    </row>
    <row r="132" spans="1:11" ht="12.75" x14ac:dyDescent="0.2">
      <c r="A132" s="77">
        <v>2</v>
      </c>
      <c r="B132" s="60">
        <v>2</v>
      </c>
      <c r="C132" s="60">
        <v>5</v>
      </c>
      <c r="D132" s="60">
        <v>3</v>
      </c>
      <c r="E132" s="60" t="s">
        <v>28</v>
      </c>
      <c r="F132" s="78" t="s">
        <v>120</v>
      </c>
      <c r="G132" s="62"/>
      <c r="H132" s="62"/>
      <c r="I132" s="62"/>
      <c r="J132" s="63">
        <f>SUBTOTAL(9,G132:I132)</f>
        <v>0</v>
      </c>
      <c r="K132" s="64">
        <f>IFERROR(J132/$J$18*100,"0.00")</f>
        <v>0</v>
      </c>
    </row>
    <row r="133" spans="1:11" ht="12.75" x14ac:dyDescent="0.2">
      <c r="A133" s="77">
        <v>2</v>
      </c>
      <c r="B133" s="60">
        <v>2</v>
      </c>
      <c r="C133" s="60">
        <v>5</v>
      </c>
      <c r="D133" s="60">
        <v>3</v>
      </c>
      <c r="E133" s="60" t="s">
        <v>30</v>
      </c>
      <c r="F133" s="78" t="s">
        <v>121</v>
      </c>
      <c r="G133" s="62"/>
      <c r="H133" s="62"/>
      <c r="I133" s="62"/>
      <c r="J133" s="63">
        <f>SUBTOTAL(9,G133:I133)</f>
        <v>0</v>
      </c>
      <c r="K133" s="64">
        <f>IFERROR(J133/$J$18*100,"0.00")</f>
        <v>0</v>
      </c>
    </row>
    <row r="134" spans="1:11" ht="12.75" x14ac:dyDescent="0.2">
      <c r="A134" s="77">
        <v>2</v>
      </c>
      <c r="B134" s="60">
        <v>2</v>
      </c>
      <c r="C134" s="60">
        <v>5</v>
      </c>
      <c r="D134" s="60">
        <v>3</v>
      </c>
      <c r="E134" s="60" t="s">
        <v>32</v>
      </c>
      <c r="F134" s="78" t="s">
        <v>122</v>
      </c>
      <c r="G134" s="62"/>
      <c r="H134" s="62"/>
      <c r="I134" s="62"/>
      <c r="J134" s="63">
        <f>SUBTOTAL(9,G134:I134)</f>
        <v>0</v>
      </c>
      <c r="K134" s="64">
        <f>IFERROR(J134/$J$18*100,"0.00")</f>
        <v>0</v>
      </c>
    </row>
    <row r="135" spans="1:11" ht="12.75" x14ac:dyDescent="0.2">
      <c r="A135" s="54">
        <v>2</v>
      </c>
      <c r="B135" s="55">
        <v>2</v>
      </c>
      <c r="C135" s="55">
        <v>5</v>
      </c>
      <c r="D135" s="55">
        <v>4</v>
      </c>
      <c r="E135" s="55"/>
      <c r="F135" s="70" t="s">
        <v>123</v>
      </c>
      <c r="G135" s="57">
        <v>0</v>
      </c>
      <c r="H135" s="57">
        <v>0</v>
      </c>
      <c r="I135" s="57">
        <v>0</v>
      </c>
      <c r="J135" s="57">
        <v>0</v>
      </c>
      <c r="K135" s="58" t="s">
        <v>48</v>
      </c>
    </row>
    <row r="136" spans="1:11" ht="12.75" x14ac:dyDescent="0.2">
      <c r="A136" s="77">
        <v>2</v>
      </c>
      <c r="B136" s="60">
        <v>2</v>
      </c>
      <c r="C136" s="60">
        <v>5</v>
      </c>
      <c r="D136" s="60">
        <v>4</v>
      </c>
      <c r="E136" s="60" t="s">
        <v>24</v>
      </c>
      <c r="F136" s="78" t="s">
        <v>123</v>
      </c>
      <c r="G136" s="62"/>
      <c r="H136" s="62"/>
      <c r="I136" s="62"/>
      <c r="J136" s="63">
        <f>SUBTOTAL(9,G136:I136)</f>
        <v>0</v>
      </c>
      <c r="K136" s="64">
        <f>IFERROR(J136/$J$18*100,"0.00")</f>
        <v>0</v>
      </c>
    </row>
    <row r="137" spans="1:11" ht="12.75" x14ac:dyDescent="0.2">
      <c r="A137" s="79">
        <v>2</v>
      </c>
      <c r="B137" s="55">
        <v>2</v>
      </c>
      <c r="C137" s="55">
        <v>5</v>
      </c>
      <c r="D137" s="55">
        <v>5</v>
      </c>
      <c r="E137" s="55"/>
      <c r="F137" s="80" t="s">
        <v>124</v>
      </c>
      <c r="G137" s="86">
        <f>+G138</f>
        <v>0</v>
      </c>
      <c r="H137" s="86">
        <f>+H138</f>
        <v>0</v>
      </c>
      <c r="I137" s="86">
        <f>+I138</f>
        <v>0</v>
      </c>
      <c r="J137" s="86">
        <f>+J138</f>
        <v>0</v>
      </c>
      <c r="K137" s="66">
        <f>+K138</f>
        <v>0</v>
      </c>
    </row>
    <row r="138" spans="1:11" ht="12.75" x14ac:dyDescent="0.2">
      <c r="A138" s="77">
        <v>2</v>
      </c>
      <c r="B138" s="60">
        <v>2</v>
      </c>
      <c r="C138" s="60">
        <v>5</v>
      </c>
      <c r="D138" s="60">
        <v>5</v>
      </c>
      <c r="E138" s="60" t="s">
        <v>24</v>
      </c>
      <c r="F138" s="78" t="s">
        <v>124</v>
      </c>
      <c r="G138" s="62"/>
      <c r="H138" s="62"/>
      <c r="I138" s="62"/>
      <c r="J138" s="63">
        <f>SUBTOTAL(9,G138:I138)</f>
        <v>0</v>
      </c>
      <c r="K138" s="64">
        <f>IFERROR(J138/$J$18*100,"0.00")</f>
        <v>0</v>
      </c>
    </row>
    <row r="139" spans="1:11" ht="12.75" x14ac:dyDescent="0.2">
      <c r="A139" s="79">
        <v>2</v>
      </c>
      <c r="B139" s="55">
        <v>2</v>
      </c>
      <c r="C139" s="55">
        <v>5</v>
      </c>
      <c r="D139" s="55">
        <v>6</v>
      </c>
      <c r="E139" s="55"/>
      <c r="F139" s="80" t="s">
        <v>125</v>
      </c>
      <c r="G139" s="57">
        <v>0</v>
      </c>
      <c r="H139" s="57">
        <v>0</v>
      </c>
      <c r="I139" s="57">
        <v>0</v>
      </c>
      <c r="J139" s="57">
        <v>0</v>
      </c>
      <c r="K139" s="58" t="s">
        <v>48</v>
      </c>
    </row>
    <row r="140" spans="1:11" ht="12.75" x14ac:dyDescent="0.2">
      <c r="A140" s="77">
        <v>2</v>
      </c>
      <c r="B140" s="60">
        <v>2</v>
      </c>
      <c r="C140" s="60">
        <v>5</v>
      </c>
      <c r="D140" s="60">
        <v>6</v>
      </c>
      <c r="E140" s="60" t="s">
        <v>24</v>
      </c>
      <c r="F140" s="78" t="s">
        <v>125</v>
      </c>
      <c r="G140" s="62"/>
      <c r="H140" s="62"/>
      <c r="I140" s="62"/>
      <c r="J140" s="63">
        <f>SUBTOTAL(9,G140:I140)</f>
        <v>0</v>
      </c>
      <c r="K140" s="64">
        <f>IFERROR(J140/$J$18*100,"0.00")</f>
        <v>0</v>
      </c>
    </row>
    <row r="141" spans="1:11" ht="12.75" x14ac:dyDescent="0.2">
      <c r="A141" s="79">
        <v>2</v>
      </c>
      <c r="B141" s="55">
        <v>2</v>
      </c>
      <c r="C141" s="55">
        <v>5</v>
      </c>
      <c r="D141" s="55">
        <v>7</v>
      </c>
      <c r="E141" s="55"/>
      <c r="F141" s="80" t="s">
        <v>126</v>
      </c>
      <c r="G141" s="86">
        <f>+G142</f>
        <v>0</v>
      </c>
      <c r="H141" s="86">
        <f>+H142</f>
        <v>0</v>
      </c>
      <c r="I141" s="86">
        <f>+I142</f>
        <v>0</v>
      </c>
      <c r="J141" s="86">
        <f>+J142</f>
        <v>0</v>
      </c>
      <c r="K141" s="66">
        <f>+K142</f>
        <v>0</v>
      </c>
    </row>
    <row r="142" spans="1:11" ht="12.75" x14ac:dyDescent="0.2">
      <c r="A142" s="77">
        <v>2</v>
      </c>
      <c r="B142" s="60">
        <v>2</v>
      </c>
      <c r="C142" s="60">
        <v>5</v>
      </c>
      <c r="D142" s="60">
        <v>7</v>
      </c>
      <c r="E142" s="60" t="s">
        <v>24</v>
      </c>
      <c r="F142" s="78" t="s">
        <v>126</v>
      </c>
      <c r="G142" s="62"/>
      <c r="H142" s="62"/>
      <c r="I142" s="62"/>
      <c r="J142" s="63">
        <f>SUBTOTAL(9,G142:I142)</f>
        <v>0</v>
      </c>
      <c r="K142" s="64">
        <f>IFERROR(J142/$J$18*100,"0.00")</f>
        <v>0</v>
      </c>
    </row>
    <row r="143" spans="1:11" ht="12.75" x14ac:dyDescent="0.2">
      <c r="A143" s="79">
        <v>2</v>
      </c>
      <c r="B143" s="55">
        <v>2</v>
      </c>
      <c r="C143" s="55">
        <v>5</v>
      </c>
      <c r="D143" s="55">
        <v>8</v>
      </c>
      <c r="E143" s="55"/>
      <c r="F143" s="80" t="s">
        <v>127</v>
      </c>
      <c r="G143" s="57">
        <v>0</v>
      </c>
      <c r="H143" s="57">
        <v>0</v>
      </c>
      <c r="I143" s="57">
        <v>0</v>
      </c>
      <c r="J143" s="57">
        <v>0</v>
      </c>
      <c r="K143" s="58" t="s">
        <v>48</v>
      </c>
    </row>
    <row r="144" spans="1:11" ht="12.75" x14ac:dyDescent="0.2">
      <c r="A144" s="77">
        <v>2</v>
      </c>
      <c r="B144" s="60">
        <v>2</v>
      </c>
      <c r="C144" s="60">
        <v>5</v>
      </c>
      <c r="D144" s="60">
        <v>8</v>
      </c>
      <c r="E144" s="60" t="s">
        <v>24</v>
      </c>
      <c r="F144" s="78" t="s">
        <v>127</v>
      </c>
      <c r="G144" s="62"/>
      <c r="H144" s="62">
        <f>200000</f>
        <v>200000</v>
      </c>
      <c r="I144" s="62"/>
      <c r="J144" s="63">
        <f>SUBTOTAL(9,G144:I144)</f>
        <v>200000</v>
      </c>
      <c r="K144" s="64">
        <f>IFERROR(J144/$J$18*100,"0.00")</f>
        <v>0.14107095512344797</v>
      </c>
    </row>
    <row r="145" spans="1:11" ht="12.75" x14ac:dyDescent="0.2">
      <c r="A145" s="49">
        <v>2</v>
      </c>
      <c r="B145" s="50">
        <v>2</v>
      </c>
      <c r="C145" s="50">
        <v>6</v>
      </c>
      <c r="D145" s="50"/>
      <c r="E145" s="50"/>
      <c r="F145" s="51" t="s">
        <v>128</v>
      </c>
      <c r="G145" s="52">
        <v>0</v>
      </c>
      <c r="H145" s="52">
        <v>0</v>
      </c>
      <c r="I145" s="52">
        <v>0</v>
      </c>
      <c r="J145" s="52">
        <v>0</v>
      </c>
      <c r="K145" s="53">
        <v>0</v>
      </c>
    </row>
    <row r="146" spans="1:11" ht="12.75" x14ac:dyDescent="0.2">
      <c r="A146" s="54">
        <v>2</v>
      </c>
      <c r="B146" s="55">
        <v>2</v>
      </c>
      <c r="C146" s="55">
        <v>6</v>
      </c>
      <c r="D146" s="55">
        <v>1</v>
      </c>
      <c r="E146" s="55"/>
      <c r="F146" s="70" t="s">
        <v>129</v>
      </c>
      <c r="G146" s="57">
        <v>0</v>
      </c>
      <c r="H146" s="57">
        <v>0</v>
      </c>
      <c r="I146" s="57">
        <v>0</v>
      </c>
      <c r="J146" s="57">
        <v>0</v>
      </c>
      <c r="K146" s="58" t="s">
        <v>48</v>
      </c>
    </row>
    <row r="147" spans="1:11" ht="12.75" x14ac:dyDescent="0.2">
      <c r="A147" s="77">
        <v>2</v>
      </c>
      <c r="B147" s="60">
        <v>2</v>
      </c>
      <c r="C147" s="60">
        <v>6</v>
      </c>
      <c r="D147" s="60">
        <v>1</v>
      </c>
      <c r="E147" s="60" t="s">
        <v>24</v>
      </c>
      <c r="F147" s="78" t="s">
        <v>129</v>
      </c>
      <c r="G147" s="62"/>
      <c r="H147" s="62"/>
      <c r="I147" s="62"/>
      <c r="J147" s="63">
        <f>SUBTOTAL(9,G147:I147)</f>
        <v>0</v>
      </c>
      <c r="K147" s="64">
        <f>IFERROR(J147/$J$18*100,"0.00")</f>
        <v>0</v>
      </c>
    </row>
    <row r="148" spans="1:11" ht="12.75" x14ac:dyDescent="0.2">
      <c r="A148" s="54">
        <v>2</v>
      </c>
      <c r="B148" s="55">
        <v>2</v>
      </c>
      <c r="C148" s="55">
        <v>6</v>
      </c>
      <c r="D148" s="55">
        <v>2</v>
      </c>
      <c r="E148" s="55"/>
      <c r="F148" s="70" t="s">
        <v>130</v>
      </c>
      <c r="G148" s="57">
        <v>0</v>
      </c>
      <c r="H148" s="57">
        <v>0</v>
      </c>
      <c r="I148" s="57">
        <v>0</v>
      </c>
      <c r="J148" s="57">
        <v>0</v>
      </c>
      <c r="K148" s="58" t="s">
        <v>48</v>
      </c>
    </row>
    <row r="149" spans="1:11" ht="12.75" x14ac:dyDescent="0.2">
      <c r="A149" s="77">
        <v>2</v>
      </c>
      <c r="B149" s="60">
        <v>2</v>
      </c>
      <c r="C149" s="60">
        <v>6</v>
      </c>
      <c r="D149" s="60">
        <v>2</v>
      </c>
      <c r="E149" s="60" t="s">
        <v>24</v>
      </c>
      <c r="F149" s="78" t="s">
        <v>130</v>
      </c>
      <c r="G149" s="62"/>
      <c r="H149" s="62"/>
      <c r="I149" s="62"/>
      <c r="J149" s="63">
        <f>SUBTOTAL(9,G149:I149)</f>
        <v>0</v>
      </c>
      <c r="K149" s="64">
        <f>IFERROR(J149/$J$18*100,"0.00")</f>
        <v>0</v>
      </c>
    </row>
    <row r="150" spans="1:11" ht="12.75" x14ac:dyDescent="0.2">
      <c r="A150" s="54">
        <v>2</v>
      </c>
      <c r="B150" s="55">
        <v>2</v>
      </c>
      <c r="C150" s="55">
        <v>6</v>
      </c>
      <c r="D150" s="55">
        <v>3</v>
      </c>
      <c r="E150" s="55"/>
      <c r="F150" s="70" t="s">
        <v>131</v>
      </c>
      <c r="G150" s="57">
        <v>0</v>
      </c>
      <c r="H150" s="57">
        <v>0</v>
      </c>
      <c r="I150" s="57">
        <v>0</v>
      </c>
      <c r="J150" s="57">
        <v>0</v>
      </c>
      <c r="K150" s="58" t="s">
        <v>48</v>
      </c>
    </row>
    <row r="151" spans="1:11" ht="12.75" x14ac:dyDescent="0.2">
      <c r="A151" s="77">
        <v>2</v>
      </c>
      <c r="B151" s="60">
        <v>2</v>
      </c>
      <c r="C151" s="60">
        <v>6</v>
      </c>
      <c r="D151" s="60">
        <v>3</v>
      </c>
      <c r="E151" s="60" t="s">
        <v>24</v>
      </c>
      <c r="F151" s="78" t="s">
        <v>131</v>
      </c>
      <c r="G151" s="62"/>
      <c r="H151" s="62"/>
      <c r="I151" s="62"/>
      <c r="J151" s="63">
        <f>SUBTOTAL(9,G151:I151)</f>
        <v>0</v>
      </c>
      <c r="K151" s="64">
        <f>IFERROR(J151/$J$18*100,"0.00")</f>
        <v>0</v>
      </c>
    </row>
    <row r="152" spans="1:11" ht="12.75" x14ac:dyDescent="0.2">
      <c r="A152" s="54">
        <v>2</v>
      </c>
      <c r="B152" s="55">
        <v>2</v>
      </c>
      <c r="C152" s="55">
        <v>6</v>
      </c>
      <c r="D152" s="55">
        <v>4</v>
      </c>
      <c r="E152" s="55"/>
      <c r="F152" s="70" t="s">
        <v>132</v>
      </c>
      <c r="G152" s="57">
        <v>0</v>
      </c>
      <c r="H152" s="57">
        <v>0</v>
      </c>
      <c r="I152" s="57">
        <v>0</v>
      </c>
      <c r="J152" s="57">
        <v>0</v>
      </c>
      <c r="K152" s="58" t="s">
        <v>48</v>
      </c>
    </row>
    <row r="153" spans="1:11" ht="12.75" x14ac:dyDescent="0.2">
      <c r="A153" s="77">
        <v>2</v>
      </c>
      <c r="B153" s="60">
        <v>2</v>
      </c>
      <c r="C153" s="60">
        <v>6</v>
      </c>
      <c r="D153" s="60">
        <v>4</v>
      </c>
      <c r="E153" s="60" t="s">
        <v>24</v>
      </c>
      <c r="F153" s="78" t="s">
        <v>132</v>
      </c>
      <c r="G153" s="62"/>
      <c r="H153" s="62"/>
      <c r="I153" s="62"/>
      <c r="J153" s="63">
        <f>SUBTOTAL(9,G153:I153)</f>
        <v>0</v>
      </c>
      <c r="K153" s="64">
        <f>IFERROR(J153/$J$18*100,"0.00")</f>
        <v>0</v>
      </c>
    </row>
    <row r="154" spans="1:11" ht="12.75" x14ac:dyDescent="0.2">
      <c r="A154" s="79">
        <v>2</v>
      </c>
      <c r="B154" s="55">
        <v>2</v>
      </c>
      <c r="C154" s="55">
        <v>6</v>
      </c>
      <c r="D154" s="55">
        <v>5</v>
      </c>
      <c r="E154" s="55"/>
      <c r="F154" s="80" t="s">
        <v>133</v>
      </c>
      <c r="G154" s="86">
        <f>+G155</f>
        <v>0</v>
      </c>
      <c r="H154" s="86">
        <f>+H155</f>
        <v>0</v>
      </c>
      <c r="I154" s="86">
        <f>+I155</f>
        <v>0</v>
      </c>
      <c r="J154" s="86">
        <f>+J155</f>
        <v>0</v>
      </c>
      <c r="K154" s="66">
        <f>+K155</f>
        <v>0</v>
      </c>
    </row>
    <row r="155" spans="1:11" ht="12.75" x14ac:dyDescent="0.2">
      <c r="A155" s="77">
        <v>2</v>
      </c>
      <c r="B155" s="60">
        <v>2</v>
      </c>
      <c r="C155" s="60">
        <v>6</v>
      </c>
      <c r="D155" s="60">
        <v>5</v>
      </c>
      <c r="E155" s="60" t="s">
        <v>24</v>
      </c>
      <c r="F155" s="78" t="s">
        <v>133</v>
      </c>
      <c r="G155" s="62"/>
      <c r="H155" s="62"/>
      <c r="I155" s="62"/>
      <c r="J155" s="63">
        <f>SUBTOTAL(9,G155:I155)</f>
        <v>0</v>
      </c>
      <c r="K155" s="64">
        <f>IFERROR(J155/$J$18*100,"0.00")</f>
        <v>0</v>
      </c>
    </row>
    <row r="156" spans="1:11" ht="12.75" x14ac:dyDescent="0.2">
      <c r="A156" s="79">
        <v>2</v>
      </c>
      <c r="B156" s="55">
        <v>2</v>
      </c>
      <c r="C156" s="55">
        <v>6</v>
      </c>
      <c r="D156" s="55">
        <v>6</v>
      </c>
      <c r="E156" s="55"/>
      <c r="F156" s="80" t="s">
        <v>134</v>
      </c>
      <c r="G156" s="86">
        <f>+G157</f>
        <v>0</v>
      </c>
      <c r="H156" s="86">
        <f>+H157</f>
        <v>0</v>
      </c>
      <c r="I156" s="86">
        <f>+I157</f>
        <v>0</v>
      </c>
      <c r="J156" s="86">
        <f>+J157</f>
        <v>0</v>
      </c>
      <c r="K156" s="66">
        <f>+K157</f>
        <v>0</v>
      </c>
    </row>
    <row r="157" spans="1:11" ht="12.75" x14ac:dyDescent="0.2">
      <c r="A157" s="77">
        <v>2</v>
      </c>
      <c r="B157" s="60">
        <v>2</v>
      </c>
      <c r="C157" s="60">
        <v>6</v>
      </c>
      <c r="D157" s="60">
        <v>6</v>
      </c>
      <c r="E157" s="60" t="s">
        <v>24</v>
      </c>
      <c r="F157" s="78" t="s">
        <v>134</v>
      </c>
      <c r="G157" s="62"/>
      <c r="H157" s="62"/>
      <c r="I157" s="62"/>
      <c r="J157" s="63">
        <f>SUBTOTAL(9,G157:I157)</f>
        <v>0</v>
      </c>
      <c r="K157" s="64">
        <f>IFERROR(J157/$J$18*100,"0.00")</f>
        <v>0</v>
      </c>
    </row>
    <row r="158" spans="1:11" ht="12.75" x14ac:dyDescent="0.2">
      <c r="A158" s="79">
        <v>2</v>
      </c>
      <c r="B158" s="55">
        <v>2</v>
      </c>
      <c r="C158" s="55">
        <v>6</v>
      </c>
      <c r="D158" s="55">
        <v>7</v>
      </c>
      <c r="E158" s="55"/>
      <c r="F158" s="80" t="s">
        <v>135</v>
      </c>
      <c r="G158" s="86">
        <f>+G159</f>
        <v>0</v>
      </c>
      <c r="H158" s="86">
        <f>+H159</f>
        <v>0</v>
      </c>
      <c r="I158" s="86">
        <f>+I159</f>
        <v>0</v>
      </c>
      <c r="J158" s="86">
        <f>+J159</f>
        <v>0</v>
      </c>
      <c r="K158" s="66">
        <f>+K159</f>
        <v>0</v>
      </c>
    </row>
    <row r="159" spans="1:11" ht="12.75" x14ac:dyDescent="0.2">
      <c r="A159" s="77">
        <v>2</v>
      </c>
      <c r="B159" s="60">
        <v>2</v>
      </c>
      <c r="C159" s="60">
        <v>6</v>
      </c>
      <c r="D159" s="60">
        <v>7</v>
      </c>
      <c r="E159" s="60" t="s">
        <v>24</v>
      </c>
      <c r="F159" s="78" t="s">
        <v>135</v>
      </c>
      <c r="G159" s="62"/>
      <c r="H159" s="62"/>
      <c r="I159" s="62"/>
      <c r="J159" s="63">
        <f>SUBTOTAL(9,G159:I159)</f>
        <v>0</v>
      </c>
      <c r="K159" s="64">
        <f>IFERROR(J159/$J$18*100,"0.00")</f>
        <v>0</v>
      </c>
    </row>
    <row r="160" spans="1:11" ht="12.75" x14ac:dyDescent="0.2">
      <c r="A160" s="79">
        <v>2</v>
      </c>
      <c r="B160" s="55">
        <v>2</v>
      </c>
      <c r="C160" s="55">
        <v>6</v>
      </c>
      <c r="D160" s="55">
        <v>8</v>
      </c>
      <c r="E160" s="55"/>
      <c r="F160" s="80" t="s">
        <v>136</v>
      </c>
      <c r="G160" s="86">
        <f>+G161</f>
        <v>0</v>
      </c>
      <c r="H160" s="86">
        <f>+H161</f>
        <v>0</v>
      </c>
      <c r="I160" s="86">
        <f>+I161</f>
        <v>0</v>
      </c>
      <c r="J160" s="86">
        <f>+J161</f>
        <v>0</v>
      </c>
      <c r="K160" s="66">
        <f>+K161</f>
        <v>0</v>
      </c>
    </row>
    <row r="161" spans="1:11" ht="12.75" x14ac:dyDescent="0.2">
      <c r="A161" s="77">
        <v>2</v>
      </c>
      <c r="B161" s="60">
        <v>2</v>
      </c>
      <c r="C161" s="60">
        <v>6</v>
      </c>
      <c r="D161" s="60">
        <v>8</v>
      </c>
      <c r="E161" s="60" t="s">
        <v>24</v>
      </c>
      <c r="F161" s="78" t="s">
        <v>136</v>
      </c>
      <c r="G161" s="62"/>
      <c r="H161" s="62"/>
      <c r="I161" s="62"/>
      <c r="J161" s="63">
        <f>SUBTOTAL(9,G161:I161)</f>
        <v>0</v>
      </c>
      <c r="K161" s="64">
        <f>IFERROR(J161/$J$18*100,"0.00")</f>
        <v>0</v>
      </c>
    </row>
    <row r="162" spans="1:11" ht="12.75" x14ac:dyDescent="0.2">
      <c r="A162" s="79">
        <v>2</v>
      </c>
      <c r="B162" s="55">
        <v>2</v>
      </c>
      <c r="C162" s="55">
        <v>6</v>
      </c>
      <c r="D162" s="55">
        <v>9</v>
      </c>
      <c r="E162" s="55"/>
      <c r="F162" s="80" t="s">
        <v>137</v>
      </c>
      <c r="G162" s="86">
        <f>+G163</f>
        <v>0</v>
      </c>
      <c r="H162" s="86">
        <f>+H163</f>
        <v>0</v>
      </c>
      <c r="I162" s="86">
        <f>+I163</f>
        <v>0</v>
      </c>
      <c r="J162" s="86">
        <f>+J163</f>
        <v>0</v>
      </c>
      <c r="K162" s="66">
        <f>+K163</f>
        <v>0</v>
      </c>
    </row>
    <row r="163" spans="1:11" ht="12.75" x14ac:dyDescent="0.2">
      <c r="A163" s="77">
        <v>2</v>
      </c>
      <c r="B163" s="60">
        <v>2</v>
      </c>
      <c r="C163" s="60">
        <v>6</v>
      </c>
      <c r="D163" s="60">
        <v>9</v>
      </c>
      <c r="E163" s="60" t="s">
        <v>24</v>
      </c>
      <c r="F163" s="78" t="s">
        <v>137</v>
      </c>
      <c r="G163" s="62"/>
      <c r="H163" s="62"/>
      <c r="I163" s="62"/>
      <c r="J163" s="62">
        <f>SUBTOTAL(9,G163:I163)</f>
        <v>0</v>
      </c>
      <c r="K163" s="87">
        <f>IFERROR(J163/$J$18*100,"0.00")</f>
        <v>0</v>
      </c>
    </row>
    <row r="164" spans="1:11" ht="12.75" x14ac:dyDescent="0.2">
      <c r="A164" s="49">
        <v>2</v>
      </c>
      <c r="B164" s="50">
        <v>2</v>
      </c>
      <c r="C164" s="50">
        <v>7</v>
      </c>
      <c r="D164" s="50"/>
      <c r="E164" s="50"/>
      <c r="F164" s="51" t="s">
        <v>138</v>
      </c>
      <c r="G164" s="52">
        <v>0</v>
      </c>
      <c r="H164" s="52">
        <v>0</v>
      </c>
      <c r="I164" s="52">
        <v>0</v>
      </c>
      <c r="J164" s="52">
        <v>0</v>
      </c>
      <c r="K164" s="53">
        <v>0</v>
      </c>
    </row>
    <row r="165" spans="1:11" ht="12.75" x14ac:dyDescent="0.2">
      <c r="A165" s="79">
        <v>2</v>
      </c>
      <c r="B165" s="55">
        <v>2</v>
      </c>
      <c r="C165" s="55">
        <v>7</v>
      </c>
      <c r="D165" s="55">
        <v>1</v>
      </c>
      <c r="E165" s="55"/>
      <c r="F165" s="80" t="s">
        <v>139</v>
      </c>
      <c r="G165" s="57">
        <v>0</v>
      </c>
      <c r="H165" s="57">
        <v>0</v>
      </c>
      <c r="I165" s="57">
        <v>0</v>
      </c>
      <c r="J165" s="57">
        <v>0</v>
      </c>
      <c r="K165" s="87">
        <f>SUM(K166:K173)</f>
        <v>0</v>
      </c>
    </row>
    <row r="166" spans="1:11" ht="12.75" x14ac:dyDescent="0.2">
      <c r="A166" s="59">
        <v>2</v>
      </c>
      <c r="B166" s="60">
        <v>2</v>
      </c>
      <c r="C166" s="60">
        <v>7</v>
      </c>
      <c r="D166" s="60">
        <v>1</v>
      </c>
      <c r="E166" s="60" t="s">
        <v>24</v>
      </c>
      <c r="F166" s="88" t="s">
        <v>140</v>
      </c>
      <c r="G166" s="62"/>
      <c r="H166" s="62"/>
      <c r="I166" s="62"/>
      <c r="J166" s="63">
        <f t="shared" ref="J166:J173" si="6">SUBTOTAL(9,G166:I166)</f>
        <v>0</v>
      </c>
      <c r="K166" s="64">
        <f t="shared" ref="K166:K173" si="7">IFERROR(J166/$J$18*100,"0.00")</f>
        <v>0</v>
      </c>
    </row>
    <row r="167" spans="1:11" ht="12.75" x14ac:dyDescent="0.2">
      <c r="A167" s="59">
        <v>2</v>
      </c>
      <c r="B167" s="60">
        <v>2</v>
      </c>
      <c r="C167" s="60">
        <v>7</v>
      </c>
      <c r="D167" s="60">
        <v>1</v>
      </c>
      <c r="E167" s="60" t="s">
        <v>26</v>
      </c>
      <c r="F167" s="88" t="s">
        <v>141</v>
      </c>
      <c r="G167" s="62"/>
      <c r="H167" s="62"/>
      <c r="I167" s="62"/>
      <c r="J167" s="63">
        <f t="shared" si="6"/>
        <v>0</v>
      </c>
      <c r="K167" s="64">
        <f t="shared" si="7"/>
        <v>0</v>
      </c>
    </row>
    <row r="168" spans="1:11" ht="12.75" x14ac:dyDescent="0.2">
      <c r="A168" s="59">
        <v>2</v>
      </c>
      <c r="B168" s="60">
        <v>2</v>
      </c>
      <c r="C168" s="60">
        <v>7</v>
      </c>
      <c r="D168" s="60">
        <v>1</v>
      </c>
      <c r="E168" s="60" t="s">
        <v>28</v>
      </c>
      <c r="F168" s="88" t="s">
        <v>142</v>
      </c>
      <c r="G168" s="62"/>
      <c r="H168" s="62"/>
      <c r="I168" s="62"/>
      <c r="J168" s="63">
        <f t="shared" si="6"/>
        <v>0</v>
      </c>
      <c r="K168" s="64">
        <f t="shared" si="7"/>
        <v>0</v>
      </c>
    </row>
    <row r="169" spans="1:11" ht="12.75" x14ac:dyDescent="0.2">
      <c r="A169" s="59">
        <v>2</v>
      </c>
      <c r="B169" s="60">
        <v>2</v>
      </c>
      <c r="C169" s="60">
        <v>7</v>
      </c>
      <c r="D169" s="60">
        <v>1</v>
      </c>
      <c r="E169" s="60" t="s">
        <v>30</v>
      </c>
      <c r="F169" s="88" t="s">
        <v>143</v>
      </c>
      <c r="G169" s="62"/>
      <c r="H169" s="62"/>
      <c r="I169" s="62"/>
      <c r="J169" s="63">
        <f t="shared" si="6"/>
        <v>0</v>
      </c>
      <c r="K169" s="64">
        <f t="shared" si="7"/>
        <v>0</v>
      </c>
    </row>
    <row r="170" spans="1:11" ht="12.75" x14ac:dyDescent="0.2">
      <c r="A170" s="59">
        <v>2</v>
      </c>
      <c r="B170" s="60">
        <v>2</v>
      </c>
      <c r="C170" s="60">
        <v>7</v>
      </c>
      <c r="D170" s="60">
        <v>1</v>
      </c>
      <c r="E170" s="60" t="s">
        <v>32</v>
      </c>
      <c r="F170" s="88" t="s">
        <v>144</v>
      </c>
      <c r="G170" s="62"/>
      <c r="H170" s="62"/>
      <c r="I170" s="62"/>
      <c r="J170" s="63">
        <f t="shared" si="6"/>
        <v>0</v>
      </c>
      <c r="K170" s="64">
        <f t="shared" si="7"/>
        <v>0</v>
      </c>
    </row>
    <row r="171" spans="1:11" ht="12.75" x14ac:dyDescent="0.2">
      <c r="A171" s="59">
        <v>2</v>
      </c>
      <c r="B171" s="60">
        <v>2</v>
      </c>
      <c r="C171" s="60">
        <v>7</v>
      </c>
      <c r="D171" s="60">
        <v>1</v>
      </c>
      <c r="E171" s="60" t="s">
        <v>34</v>
      </c>
      <c r="F171" s="88" t="s">
        <v>145</v>
      </c>
      <c r="G171" s="62"/>
      <c r="H171" s="62"/>
      <c r="I171" s="62"/>
      <c r="J171" s="63">
        <f t="shared" si="6"/>
        <v>0</v>
      </c>
      <c r="K171" s="64">
        <f t="shared" si="7"/>
        <v>0</v>
      </c>
    </row>
    <row r="172" spans="1:11" ht="12.75" x14ac:dyDescent="0.2">
      <c r="A172" s="59">
        <v>2</v>
      </c>
      <c r="B172" s="60">
        <v>2</v>
      </c>
      <c r="C172" s="60">
        <v>7</v>
      </c>
      <c r="D172" s="60">
        <v>1</v>
      </c>
      <c r="E172" s="60" t="s">
        <v>43</v>
      </c>
      <c r="F172" s="88" t="s">
        <v>146</v>
      </c>
      <c r="G172" s="62"/>
      <c r="H172" s="62"/>
      <c r="I172" s="62"/>
      <c r="J172" s="63">
        <f t="shared" si="6"/>
        <v>0</v>
      </c>
      <c r="K172" s="64">
        <f t="shared" si="7"/>
        <v>0</v>
      </c>
    </row>
    <row r="173" spans="1:11" ht="12.75" x14ac:dyDescent="0.2">
      <c r="A173" s="59">
        <v>2</v>
      </c>
      <c r="B173" s="60">
        <v>2</v>
      </c>
      <c r="C173" s="60">
        <v>7</v>
      </c>
      <c r="D173" s="60">
        <v>1</v>
      </c>
      <c r="E173" s="60" t="s">
        <v>147</v>
      </c>
      <c r="F173" s="88" t="s">
        <v>148</v>
      </c>
      <c r="G173" s="62"/>
      <c r="H173" s="62"/>
      <c r="I173" s="62"/>
      <c r="J173" s="63">
        <f t="shared" si="6"/>
        <v>0</v>
      </c>
      <c r="K173" s="64">
        <f t="shared" si="7"/>
        <v>0</v>
      </c>
    </row>
    <row r="174" spans="1:11" ht="12.75" x14ac:dyDescent="0.2">
      <c r="A174" s="54">
        <v>2</v>
      </c>
      <c r="B174" s="55">
        <v>2</v>
      </c>
      <c r="C174" s="55">
        <v>7</v>
      </c>
      <c r="D174" s="55">
        <v>2</v>
      </c>
      <c r="E174" s="55"/>
      <c r="F174" s="70" t="s">
        <v>149</v>
      </c>
      <c r="G174" s="57">
        <v>0</v>
      </c>
      <c r="H174" s="57">
        <v>0</v>
      </c>
      <c r="I174" s="57">
        <v>0</v>
      </c>
      <c r="J174" s="57">
        <v>0</v>
      </c>
      <c r="K174" s="58">
        <v>0</v>
      </c>
    </row>
    <row r="175" spans="1:11" ht="12.75" x14ac:dyDescent="0.2">
      <c r="A175" s="59">
        <v>2</v>
      </c>
      <c r="B175" s="60">
        <v>2</v>
      </c>
      <c r="C175" s="60">
        <v>7</v>
      </c>
      <c r="D175" s="60">
        <v>2</v>
      </c>
      <c r="E175" s="60" t="s">
        <v>24</v>
      </c>
      <c r="F175" s="88" t="s">
        <v>150</v>
      </c>
      <c r="G175" s="62"/>
      <c r="H175" s="62"/>
      <c r="I175" s="62"/>
      <c r="J175" s="63">
        <f t="shared" ref="J175:J182" si="8">SUBTOTAL(9,G175:I175)</f>
        <v>0</v>
      </c>
      <c r="K175" s="64">
        <f t="shared" ref="K175:K182" si="9">IFERROR(J175/$J$18*100,"0.00")</f>
        <v>0</v>
      </c>
    </row>
    <row r="176" spans="1:11" ht="12.75" x14ac:dyDescent="0.2">
      <c r="A176" s="59">
        <v>2</v>
      </c>
      <c r="B176" s="60">
        <v>2</v>
      </c>
      <c r="C176" s="60">
        <v>7</v>
      </c>
      <c r="D176" s="60">
        <v>2</v>
      </c>
      <c r="E176" s="60" t="s">
        <v>26</v>
      </c>
      <c r="F176" s="88" t="s">
        <v>151</v>
      </c>
      <c r="G176" s="62"/>
      <c r="H176" s="62">
        <f>177700</f>
        <v>177700</v>
      </c>
      <c r="I176" s="62"/>
      <c r="J176" s="63">
        <f t="shared" si="8"/>
        <v>177700</v>
      </c>
      <c r="K176" s="64">
        <f t="shared" si="9"/>
        <v>0.12534154362718353</v>
      </c>
    </row>
    <row r="177" spans="1:11" ht="12.75" x14ac:dyDescent="0.2">
      <c r="A177" s="59">
        <v>2</v>
      </c>
      <c r="B177" s="60">
        <v>2</v>
      </c>
      <c r="C177" s="60">
        <v>7</v>
      </c>
      <c r="D177" s="60">
        <v>2</v>
      </c>
      <c r="E177" s="60" t="s">
        <v>28</v>
      </c>
      <c r="F177" s="88" t="s">
        <v>152</v>
      </c>
      <c r="G177" s="62"/>
      <c r="H177" s="62"/>
      <c r="I177" s="62"/>
      <c r="J177" s="63">
        <f t="shared" si="8"/>
        <v>0</v>
      </c>
      <c r="K177" s="64">
        <f t="shared" si="9"/>
        <v>0</v>
      </c>
    </row>
    <row r="178" spans="1:11" ht="12.75" x14ac:dyDescent="0.2">
      <c r="A178" s="59">
        <v>2</v>
      </c>
      <c r="B178" s="60">
        <v>2</v>
      </c>
      <c r="C178" s="60">
        <v>7</v>
      </c>
      <c r="D178" s="60">
        <v>2</v>
      </c>
      <c r="E178" s="60" t="s">
        <v>30</v>
      </c>
      <c r="F178" s="88" t="s">
        <v>153</v>
      </c>
      <c r="G178" s="62">
        <f>750000</f>
        <v>750000</v>
      </c>
      <c r="H178" s="62"/>
      <c r="I178" s="62"/>
      <c r="J178" s="63">
        <f t="shared" si="8"/>
        <v>750000</v>
      </c>
      <c r="K178" s="64">
        <f t="shared" si="9"/>
        <v>0.52901608171292991</v>
      </c>
    </row>
    <row r="179" spans="1:11" ht="12.75" x14ac:dyDescent="0.2">
      <c r="A179" s="59">
        <v>2</v>
      </c>
      <c r="B179" s="60">
        <v>2</v>
      </c>
      <c r="C179" s="60">
        <v>7</v>
      </c>
      <c r="D179" s="60">
        <v>2</v>
      </c>
      <c r="E179" s="60" t="s">
        <v>32</v>
      </c>
      <c r="F179" s="88" t="s">
        <v>154</v>
      </c>
      <c r="G179" s="62"/>
      <c r="H179" s="62"/>
      <c r="I179" s="62"/>
      <c r="J179" s="63">
        <f t="shared" si="8"/>
        <v>0</v>
      </c>
      <c r="K179" s="64">
        <f t="shared" si="9"/>
        <v>0</v>
      </c>
    </row>
    <row r="180" spans="1:11" ht="12.75" x14ac:dyDescent="0.2">
      <c r="A180" s="59">
        <v>2</v>
      </c>
      <c r="B180" s="60">
        <v>2</v>
      </c>
      <c r="C180" s="60">
        <v>7</v>
      </c>
      <c r="D180" s="60">
        <v>2</v>
      </c>
      <c r="E180" s="60" t="s">
        <v>34</v>
      </c>
      <c r="F180" s="89" t="s">
        <v>155</v>
      </c>
      <c r="G180" s="62"/>
      <c r="H180" s="62"/>
      <c r="I180" s="62"/>
      <c r="J180" s="63">
        <f t="shared" si="8"/>
        <v>0</v>
      </c>
      <c r="K180" s="64">
        <f t="shared" si="9"/>
        <v>0</v>
      </c>
    </row>
    <row r="181" spans="1:11" ht="12.75" x14ac:dyDescent="0.2">
      <c r="A181" s="59">
        <v>2</v>
      </c>
      <c r="B181" s="60">
        <v>2</v>
      </c>
      <c r="C181" s="60">
        <v>7</v>
      </c>
      <c r="D181" s="60">
        <v>2</v>
      </c>
      <c r="E181" s="60" t="s">
        <v>43</v>
      </c>
      <c r="F181" s="89" t="s">
        <v>156</v>
      </c>
      <c r="G181" s="62"/>
      <c r="H181" s="62"/>
      <c r="I181" s="62"/>
      <c r="J181" s="63">
        <f t="shared" si="8"/>
        <v>0</v>
      </c>
      <c r="K181" s="64">
        <f t="shared" si="9"/>
        <v>0</v>
      </c>
    </row>
    <row r="182" spans="1:11" ht="12.75" x14ac:dyDescent="0.2">
      <c r="A182" s="59">
        <v>2</v>
      </c>
      <c r="B182" s="60">
        <v>2</v>
      </c>
      <c r="C182" s="60">
        <v>7</v>
      </c>
      <c r="D182" s="60">
        <v>2</v>
      </c>
      <c r="E182" s="60" t="s">
        <v>147</v>
      </c>
      <c r="F182" s="89" t="s">
        <v>157</v>
      </c>
      <c r="G182" s="62">
        <f>650000</f>
        <v>650000</v>
      </c>
      <c r="H182" s="62">
        <f>6477500</f>
        <v>6477500</v>
      </c>
      <c r="I182" s="62"/>
      <c r="J182" s="63">
        <f t="shared" si="8"/>
        <v>7127500</v>
      </c>
      <c r="K182" s="64">
        <f t="shared" si="9"/>
        <v>5.0274161632118775</v>
      </c>
    </row>
    <row r="183" spans="1:11" ht="12.75" x14ac:dyDescent="0.2">
      <c r="A183" s="54">
        <v>2</v>
      </c>
      <c r="B183" s="55">
        <v>2</v>
      </c>
      <c r="C183" s="55">
        <v>7</v>
      </c>
      <c r="D183" s="55">
        <v>3</v>
      </c>
      <c r="E183" s="55"/>
      <c r="F183" s="70" t="s">
        <v>158</v>
      </c>
      <c r="G183" s="57">
        <v>0</v>
      </c>
      <c r="H183" s="57">
        <v>0</v>
      </c>
      <c r="I183" s="57">
        <v>0</v>
      </c>
      <c r="J183" s="57">
        <v>0</v>
      </c>
      <c r="K183" s="58" t="s">
        <v>48</v>
      </c>
    </row>
    <row r="184" spans="1:11" ht="12.75" x14ac:dyDescent="0.2">
      <c r="A184" s="59">
        <v>2</v>
      </c>
      <c r="B184" s="60">
        <v>2</v>
      </c>
      <c r="C184" s="60">
        <v>7</v>
      </c>
      <c r="D184" s="60">
        <v>3</v>
      </c>
      <c r="E184" s="60" t="s">
        <v>24</v>
      </c>
      <c r="F184" s="61" t="s">
        <v>158</v>
      </c>
      <c r="G184" s="62"/>
      <c r="H184" s="62"/>
      <c r="I184" s="62"/>
      <c r="J184" s="63">
        <f>SUBTOTAL(9,G184:I184)</f>
        <v>0</v>
      </c>
      <c r="K184" s="64">
        <f>IFERROR(J184/$J$18*100,"0.00")</f>
        <v>0</v>
      </c>
    </row>
    <row r="185" spans="1:11" ht="12.75" x14ac:dyDescent="0.2">
      <c r="A185" s="49">
        <v>2</v>
      </c>
      <c r="B185" s="50">
        <v>2</v>
      </c>
      <c r="C185" s="50">
        <v>8</v>
      </c>
      <c r="D185" s="50"/>
      <c r="E185" s="50"/>
      <c r="F185" s="51" t="s">
        <v>159</v>
      </c>
      <c r="G185" s="52">
        <v>0</v>
      </c>
      <c r="H185" s="52">
        <v>0</v>
      </c>
      <c r="I185" s="52">
        <v>0</v>
      </c>
      <c r="J185" s="52">
        <v>0</v>
      </c>
      <c r="K185" s="53">
        <v>0</v>
      </c>
    </row>
    <row r="186" spans="1:11" ht="12.75" x14ac:dyDescent="0.2">
      <c r="A186" s="54">
        <v>2</v>
      </c>
      <c r="B186" s="55">
        <v>2</v>
      </c>
      <c r="C186" s="55">
        <v>8</v>
      </c>
      <c r="D186" s="55">
        <v>1</v>
      </c>
      <c r="E186" s="55"/>
      <c r="F186" s="70" t="s">
        <v>160</v>
      </c>
      <c r="G186" s="57">
        <v>0</v>
      </c>
      <c r="H186" s="57">
        <v>0</v>
      </c>
      <c r="I186" s="57">
        <v>0</v>
      </c>
      <c r="J186" s="57">
        <v>0</v>
      </c>
      <c r="K186" s="58" t="s">
        <v>48</v>
      </c>
    </row>
    <row r="187" spans="1:11" ht="12.75" x14ac:dyDescent="0.2">
      <c r="A187" s="59">
        <v>2</v>
      </c>
      <c r="B187" s="60">
        <v>2</v>
      </c>
      <c r="C187" s="60">
        <v>8</v>
      </c>
      <c r="D187" s="60">
        <v>1</v>
      </c>
      <c r="E187" s="60" t="s">
        <v>24</v>
      </c>
      <c r="F187" s="61" t="s">
        <v>160</v>
      </c>
      <c r="G187" s="62"/>
      <c r="H187" s="62"/>
      <c r="I187" s="62"/>
      <c r="J187" s="63">
        <f>SUBTOTAL(9,G187:I187)</f>
        <v>0</v>
      </c>
      <c r="K187" s="64">
        <f>IFERROR(J187/$J$18*100,"0.00")</f>
        <v>0</v>
      </c>
    </row>
    <row r="188" spans="1:11" ht="12.75" x14ac:dyDescent="0.2">
      <c r="A188" s="54">
        <v>2</v>
      </c>
      <c r="B188" s="55">
        <v>2</v>
      </c>
      <c r="C188" s="55">
        <v>8</v>
      </c>
      <c r="D188" s="55">
        <v>2</v>
      </c>
      <c r="E188" s="55"/>
      <c r="F188" s="70" t="s">
        <v>161</v>
      </c>
      <c r="G188" s="57">
        <v>0</v>
      </c>
      <c r="H188" s="57">
        <v>0</v>
      </c>
      <c r="I188" s="57">
        <v>0</v>
      </c>
      <c r="J188" s="57">
        <v>0</v>
      </c>
      <c r="K188" s="58" t="s">
        <v>48</v>
      </c>
    </row>
    <row r="189" spans="1:11" ht="12.75" x14ac:dyDescent="0.2">
      <c r="A189" s="59">
        <v>2</v>
      </c>
      <c r="B189" s="60">
        <v>2</v>
      </c>
      <c r="C189" s="60">
        <v>8</v>
      </c>
      <c r="D189" s="60">
        <v>2</v>
      </c>
      <c r="E189" s="60" t="s">
        <v>24</v>
      </c>
      <c r="F189" s="61" t="s">
        <v>162</v>
      </c>
      <c r="G189" s="62">
        <f>156098.83</f>
        <v>156098.82999999999</v>
      </c>
      <c r="H189" s="62"/>
      <c r="I189" s="62"/>
      <c r="J189" s="63">
        <f>SUBTOTAL(9,G189:I189)</f>
        <v>156098.82999999999</v>
      </c>
      <c r="K189" s="64">
        <f>IFERROR(J189/$J$18*100,"0.00")</f>
        <v>0.11010505520876365</v>
      </c>
    </row>
    <row r="190" spans="1:11" ht="12.75" x14ac:dyDescent="0.2">
      <c r="A190" s="59">
        <v>2</v>
      </c>
      <c r="B190" s="60">
        <v>2</v>
      </c>
      <c r="C190" s="60">
        <v>8</v>
      </c>
      <c r="D190" s="60">
        <v>2</v>
      </c>
      <c r="E190" s="60" t="s">
        <v>26</v>
      </c>
      <c r="F190" s="61" t="s">
        <v>163</v>
      </c>
      <c r="G190" s="62"/>
      <c r="H190" s="62"/>
      <c r="I190" s="62"/>
      <c r="J190" s="63">
        <f>SUBTOTAL(9,G190:I190)</f>
        <v>0</v>
      </c>
      <c r="K190" s="64">
        <f>IFERROR(J190/$J$18*100,"0.00")</f>
        <v>0</v>
      </c>
    </row>
    <row r="191" spans="1:11" ht="12.75" x14ac:dyDescent="0.2">
      <c r="A191" s="54">
        <v>2</v>
      </c>
      <c r="B191" s="55">
        <v>2</v>
      </c>
      <c r="C191" s="55">
        <v>8</v>
      </c>
      <c r="D191" s="55">
        <v>3</v>
      </c>
      <c r="E191" s="55"/>
      <c r="F191" s="70" t="s">
        <v>164</v>
      </c>
      <c r="G191" s="57">
        <v>0</v>
      </c>
      <c r="H191" s="57">
        <v>0</v>
      </c>
      <c r="I191" s="57">
        <v>0</v>
      </c>
      <c r="J191" s="57">
        <v>0</v>
      </c>
      <c r="K191" s="58" t="s">
        <v>48</v>
      </c>
    </row>
    <row r="192" spans="1:11" ht="12.75" x14ac:dyDescent="0.2">
      <c r="A192" s="59">
        <v>2</v>
      </c>
      <c r="B192" s="60">
        <v>2</v>
      </c>
      <c r="C192" s="60">
        <v>8</v>
      </c>
      <c r="D192" s="60">
        <v>3</v>
      </c>
      <c r="E192" s="60" t="s">
        <v>24</v>
      </c>
      <c r="F192" s="89" t="s">
        <v>164</v>
      </c>
      <c r="G192" s="62"/>
      <c r="H192" s="62"/>
      <c r="I192" s="62"/>
      <c r="J192" s="63">
        <f>SUBTOTAL(9,G192:I192)</f>
        <v>0</v>
      </c>
      <c r="K192" s="64">
        <f>IFERROR(J192/$J$18*100,"0.00")</f>
        <v>0</v>
      </c>
    </row>
    <row r="193" spans="1:11" ht="12.75" x14ac:dyDescent="0.2">
      <c r="A193" s="54">
        <v>2</v>
      </c>
      <c r="B193" s="55">
        <v>2</v>
      </c>
      <c r="C193" s="55">
        <v>8</v>
      </c>
      <c r="D193" s="55">
        <v>4</v>
      </c>
      <c r="E193" s="55"/>
      <c r="F193" s="70" t="s">
        <v>165</v>
      </c>
      <c r="G193" s="57">
        <v>0</v>
      </c>
      <c r="H193" s="57">
        <v>0</v>
      </c>
      <c r="I193" s="57">
        <v>0</v>
      </c>
      <c r="J193" s="57">
        <v>0</v>
      </c>
      <c r="K193" s="58" t="s">
        <v>48</v>
      </c>
    </row>
    <row r="194" spans="1:11" ht="12.75" x14ac:dyDescent="0.2">
      <c r="A194" s="59">
        <v>2</v>
      </c>
      <c r="B194" s="60">
        <v>2</v>
      </c>
      <c r="C194" s="60">
        <v>8</v>
      </c>
      <c r="D194" s="60">
        <v>4</v>
      </c>
      <c r="E194" s="60" t="s">
        <v>24</v>
      </c>
      <c r="F194" s="61" t="s">
        <v>165</v>
      </c>
      <c r="G194" s="62"/>
      <c r="H194" s="62"/>
      <c r="I194" s="62"/>
      <c r="J194" s="63">
        <f>SUBTOTAL(9,G194:I194)</f>
        <v>0</v>
      </c>
      <c r="K194" s="64">
        <f>IFERROR(J194/$J$18*100,"0.00")</f>
        <v>0</v>
      </c>
    </row>
    <row r="195" spans="1:11" ht="12.75" x14ac:dyDescent="0.2">
      <c r="A195" s="54">
        <v>2</v>
      </c>
      <c r="B195" s="55">
        <v>2</v>
      </c>
      <c r="C195" s="55">
        <v>8</v>
      </c>
      <c r="D195" s="55">
        <v>5</v>
      </c>
      <c r="E195" s="55"/>
      <c r="F195" s="70" t="s">
        <v>166</v>
      </c>
      <c r="G195" s="57">
        <v>0</v>
      </c>
      <c r="H195" s="57">
        <v>0</v>
      </c>
      <c r="I195" s="57">
        <v>0</v>
      </c>
      <c r="J195" s="57">
        <v>0</v>
      </c>
      <c r="K195" s="58">
        <v>0</v>
      </c>
    </row>
    <row r="196" spans="1:11" ht="12.75" x14ac:dyDescent="0.2">
      <c r="A196" s="59">
        <v>2</v>
      </c>
      <c r="B196" s="60">
        <v>2</v>
      </c>
      <c r="C196" s="60">
        <v>8</v>
      </c>
      <c r="D196" s="60">
        <v>5</v>
      </c>
      <c r="E196" s="60" t="s">
        <v>24</v>
      </c>
      <c r="F196" s="61" t="s">
        <v>167</v>
      </c>
      <c r="G196" s="62"/>
      <c r="H196" s="62"/>
      <c r="I196" s="62"/>
      <c r="J196" s="63">
        <f>SUBTOTAL(9,G196:I196)</f>
        <v>0</v>
      </c>
      <c r="K196" s="64">
        <f>IFERROR(J196/$J$18*100,"0.00")</f>
        <v>0</v>
      </c>
    </row>
    <row r="197" spans="1:11" ht="12.75" x14ac:dyDescent="0.2">
      <c r="A197" s="59">
        <v>2</v>
      </c>
      <c r="B197" s="60">
        <v>2</v>
      </c>
      <c r="C197" s="60">
        <v>8</v>
      </c>
      <c r="D197" s="60">
        <v>5</v>
      </c>
      <c r="E197" s="60" t="s">
        <v>26</v>
      </c>
      <c r="F197" s="61" t="s">
        <v>168</v>
      </c>
      <c r="G197" s="62"/>
      <c r="H197" s="62"/>
      <c r="I197" s="62"/>
      <c r="J197" s="63">
        <f>SUBTOTAL(9,G197:I197)</f>
        <v>0</v>
      </c>
      <c r="K197" s="64">
        <f>IFERROR(J197/$J$18*100,"0.00")</f>
        <v>0</v>
      </c>
    </row>
    <row r="198" spans="1:11" ht="12.75" x14ac:dyDescent="0.2">
      <c r="A198" s="59">
        <v>2</v>
      </c>
      <c r="B198" s="60">
        <v>2</v>
      </c>
      <c r="C198" s="60">
        <v>8</v>
      </c>
      <c r="D198" s="60">
        <v>5</v>
      </c>
      <c r="E198" s="60" t="s">
        <v>28</v>
      </c>
      <c r="F198" s="61" t="s">
        <v>169</v>
      </c>
      <c r="G198" s="62"/>
      <c r="H198" s="62"/>
      <c r="I198" s="62"/>
      <c r="J198" s="63">
        <f>SUBTOTAL(9,G198:I198)</f>
        <v>0</v>
      </c>
      <c r="K198" s="64">
        <f>IFERROR(J198/$J$18*100,"0.00")</f>
        <v>0</v>
      </c>
    </row>
    <row r="199" spans="1:11" ht="12.75" x14ac:dyDescent="0.2">
      <c r="A199" s="54">
        <v>2</v>
      </c>
      <c r="B199" s="55">
        <v>2</v>
      </c>
      <c r="C199" s="55">
        <v>8</v>
      </c>
      <c r="D199" s="55">
        <v>6</v>
      </c>
      <c r="E199" s="55"/>
      <c r="F199" s="70" t="s">
        <v>170</v>
      </c>
      <c r="G199" s="57">
        <v>0</v>
      </c>
      <c r="H199" s="57">
        <v>0</v>
      </c>
      <c r="I199" s="57">
        <v>0</v>
      </c>
      <c r="J199" s="57">
        <v>0</v>
      </c>
      <c r="K199" s="58">
        <v>0</v>
      </c>
    </row>
    <row r="200" spans="1:11" ht="12.75" x14ac:dyDescent="0.2">
      <c r="A200" s="59">
        <v>2</v>
      </c>
      <c r="B200" s="60">
        <v>2</v>
      </c>
      <c r="C200" s="60">
        <v>8</v>
      </c>
      <c r="D200" s="60">
        <v>6</v>
      </c>
      <c r="E200" s="60" t="s">
        <v>24</v>
      </c>
      <c r="F200" s="61" t="s">
        <v>171</v>
      </c>
      <c r="G200" s="62"/>
      <c r="H200" s="62">
        <f>359022.08</f>
        <v>359022.08000000002</v>
      </c>
      <c r="I200" s="62"/>
      <c r="J200" s="63">
        <f>SUBTOTAL(9,G200:I200)</f>
        <v>359022.08000000002</v>
      </c>
      <c r="K200" s="64">
        <f>IFERROR(J200/$J$18*100,"0.00")</f>
        <v>0.25323793868003475</v>
      </c>
    </row>
    <row r="201" spans="1:11" ht="12.75" x14ac:dyDescent="0.2">
      <c r="A201" s="59">
        <v>2</v>
      </c>
      <c r="B201" s="60">
        <v>2</v>
      </c>
      <c r="C201" s="60">
        <v>8</v>
      </c>
      <c r="D201" s="60">
        <v>6</v>
      </c>
      <c r="E201" s="60" t="s">
        <v>26</v>
      </c>
      <c r="F201" s="61" t="s">
        <v>172</v>
      </c>
      <c r="G201" s="62"/>
      <c r="H201" s="62"/>
      <c r="I201" s="62"/>
      <c r="J201" s="63">
        <f>SUBTOTAL(9,G201:I201)</f>
        <v>0</v>
      </c>
      <c r="K201" s="64">
        <f>IFERROR(J201/$J$18*100,"0.00")</f>
        <v>0</v>
      </c>
    </row>
    <row r="202" spans="1:11" ht="12.75" x14ac:dyDescent="0.2">
      <c r="A202" s="59">
        <v>2</v>
      </c>
      <c r="B202" s="60">
        <v>2</v>
      </c>
      <c r="C202" s="60">
        <v>8</v>
      </c>
      <c r="D202" s="60">
        <v>6</v>
      </c>
      <c r="E202" s="60" t="s">
        <v>28</v>
      </c>
      <c r="F202" s="61" t="s">
        <v>173</v>
      </c>
      <c r="G202" s="62"/>
      <c r="H202" s="62"/>
      <c r="I202" s="62"/>
      <c r="J202" s="63">
        <f>SUBTOTAL(9,G202:I202)</f>
        <v>0</v>
      </c>
      <c r="K202" s="64">
        <f>IFERROR(J202/$J$18*100,"0.00")</f>
        <v>0</v>
      </c>
    </row>
    <row r="203" spans="1:11" ht="12.75" x14ac:dyDescent="0.2">
      <c r="A203" s="59">
        <v>2</v>
      </c>
      <c r="B203" s="60">
        <v>2</v>
      </c>
      <c r="C203" s="60">
        <v>8</v>
      </c>
      <c r="D203" s="60">
        <v>6</v>
      </c>
      <c r="E203" s="60" t="s">
        <v>30</v>
      </c>
      <c r="F203" s="61" t="s">
        <v>174</v>
      </c>
      <c r="G203" s="62"/>
      <c r="H203" s="62"/>
      <c r="I203" s="62"/>
      <c r="J203" s="63">
        <f>SUBTOTAL(9,G203:I203)</f>
        <v>0</v>
      </c>
      <c r="K203" s="64">
        <f>IFERROR(J203/$J$18*100,"0.00")</f>
        <v>0</v>
      </c>
    </row>
    <row r="204" spans="1:11" ht="12.75" x14ac:dyDescent="0.2">
      <c r="A204" s="54">
        <v>2</v>
      </c>
      <c r="B204" s="55">
        <v>2</v>
      </c>
      <c r="C204" s="55">
        <v>8</v>
      </c>
      <c r="D204" s="55">
        <v>7</v>
      </c>
      <c r="E204" s="55"/>
      <c r="F204" s="70" t="s">
        <v>175</v>
      </c>
      <c r="G204" s="57">
        <v>0</v>
      </c>
      <c r="H204" s="57">
        <v>0</v>
      </c>
      <c r="I204" s="57">
        <v>0</v>
      </c>
      <c r="J204" s="57">
        <v>0</v>
      </c>
      <c r="K204" s="58">
        <v>0</v>
      </c>
    </row>
    <row r="205" spans="1:11" ht="12.75" x14ac:dyDescent="0.2">
      <c r="A205" s="59">
        <v>2</v>
      </c>
      <c r="B205" s="60">
        <v>2</v>
      </c>
      <c r="C205" s="60">
        <v>8</v>
      </c>
      <c r="D205" s="60">
        <v>7</v>
      </c>
      <c r="E205" s="60" t="s">
        <v>24</v>
      </c>
      <c r="F205" s="89" t="s">
        <v>176</v>
      </c>
      <c r="G205" s="62"/>
      <c r="H205" s="62"/>
      <c r="I205" s="62"/>
      <c r="J205" s="63">
        <f t="shared" ref="J205:J210" si="10">SUBTOTAL(9,G205:I205)</f>
        <v>0</v>
      </c>
      <c r="K205" s="64">
        <f t="shared" ref="K205:K210" si="11">IFERROR(J205/$J$18*100,"0.00")</f>
        <v>0</v>
      </c>
    </row>
    <row r="206" spans="1:11" ht="12.75" x14ac:dyDescent="0.2">
      <c r="A206" s="59">
        <v>2</v>
      </c>
      <c r="B206" s="60">
        <v>2</v>
      </c>
      <c r="C206" s="60">
        <v>8</v>
      </c>
      <c r="D206" s="60">
        <v>7</v>
      </c>
      <c r="E206" s="60" t="s">
        <v>26</v>
      </c>
      <c r="F206" s="89" t="s">
        <v>177</v>
      </c>
      <c r="G206" s="62"/>
      <c r="H206" s="62"/>
      <c r="I206" s="62"/>
      <c r="J206" s="63">
        <f t="shared" si="10"/>
        <v>0</v>
      </c>
      <c r="K206" s="64">
        <f t="shared" si="11"/>
        <v>0</v>
      </c>
    </row>
    <row r="207" spans="1:11" ht="12.75" x14ac:dyDescent="0.2">
      <c r="A207" s="59">
        <v>2</v>
      </c>
      <c r="B207" s="60">
        <v>2</v>
      </c>
      <c r="C207" s="60">
        <v>8</v>
      </c>
      <c r="D207" s="60">
        <v>7</v>
      </c>
      <c r="E207" s="60" t="s">
        <v>28</v>
      </c>
      <c r="F207" s="89" t="s">
        <v>178</v>
      </c>
      <c r="G207" s="62"/>
      <c r="H207" s="62"/>
      <c r="I207" s="62"/>
      <c r="J207" s="63">
        <f t="shared" si="10"/>
        <v>0</v>
      </c>
      <c r="K207" s="64">
        <f t="shared" si="11"/>
        <v>0</v>
      </c>
    </row>
    <row r="208" spans="1:11" ht="12.75" x14ac:dyDescent="0.2">
      <c r="A208" s="59">
        <v>2</v>
      </c>
      <c r="B208" s="60">
        <v>2</v>
      </c>
      <c r="C208" s="60">
        <v>8</v>
      </c>
      <c r="D208" s="60">
        <v>7</v>
      </c>
      <c r="E208" s="60" t="s">
        <v>30</v>
      </c>
      <c r="F208" s="89" t="s">
        <v>179</v>
      </c>
      <c r="G208" s="62"/>
      <c r="H208" s="62"/>
      <c r="I208" s="62"/>
      <c r="J208" s="63">
        <f t="shared" si="10"/>
        <v>0</v>
      </c>
      <c r="K208" s="64">
        <f t="shared" si="11"/>
        <v>0</v>
      </c>
    </row>
    <row r="209" spans="1:11" ht="12.75" x14ac:dyDescent="0.2">
      <c r="A209" s="59">
        <v>2</v>
      </c>
      <c r="B209" s="60">
        <v>2</v>
      </c>
      <c r="C209" s="60">
        <v>8</v>
      </c>
      <c r="D209" s="60">
        <v>7</v>
      </c>
      <c r="E209" s="60" t="s">
        <v>32</v>
      </c>
      <c r="F209" s="89" t="s">
        <v>180</v>
      </c>
      <c r="G209" s="62"/>
      <c r="H209" s="62"/>
      <c r="I209" s="62"/>
      <c r="J209" s="63">
        <f t="shared" si="10"/>
        <v>0</v>
      </c>
      <c r="K209" s="64">
        <f t="shared" si="11"/>
        <v>0</v>
      </c>
    </row>
    <row r="210" spans="1:11" ht="12.75" x14ac:dyDescent="0.2">
      <c r="A210" s="59">
        <v>2</v>
      </c>
      <c r="B210" s="60">
        <v>2</v>
      </c>
      <c r="C210" s="60">
        <v>8</v>
      </c>
      <c r="D210" s="60">
        <v>7</v>
      </c>
      <c r="E210" s="60" t="s">
        <v>34</v>
      </c>
      <c r="F210" s="89" t="s">
        <v>181</v>
      </c>
      <c r="G210" s="62"/>
      <c r="H210" s="62">
        <f>21000</f>
        <v>21000</v>
      </c>
      <c r="I210" s="62"/>
      <c r="J210" s="63">
        <f t="shared" si="10"/>
        <v>21000</v>
      </c>
      <c r="K210" s="64">
        <f t="shared" si="11"/>
        <v>1.4812450287962037E-2</v>
      </c>
    </row>
    <row r="211" spans="1:11" ht="12.75" x14ac:dyDescent="0.2">
      <c r="A211" s="54">
        <v>2</v>
      </c>
      <c r="B211" s="55">
        <v>2</v>
      </c>
      <c r="C211" s="55">
        <v>8</v>
      </c>
      <c r="D211" s="55">
        <v>8</v>
      </c>
      <c r="E211" s="55"/>
      <c r="F211" s="70" t="s">
        <v>182</v>
      </c>
      <c r="G211" s="57">
        <v>0</v>
      </c>
      <c r="H211" s="57">
        <v>0</v>
      </c>
      <c r="I211" s="57">
        <v>0</v>
      </c>
      <c r="J211" s="57">
        <v>0</v>
      </c>
      <c r="K211" s="58">
        <v>0</v>
      </c>
    </row>
    <row r="212" spans="1:11" ht="12.75" x14ac:dyDescent="0.2">
      <c r="A212" s="59">
        <v>2</v>
      </c>
      <c r="B212" s="60">
        <v>2</v>
      </c>
      <c r="C212" s="60">
        <v>8</v>
      </c>
      <c r="D212" s="60">
        <v>8</v>
      </c>
      <c r="E212" s="60" t="s">
        <v>24</v>
      </c>
      <c r="F212" s="89" t="s">
        <v>183</v>
      </c>
      <c r="G212" s="62"/>
      <c r="H212" s="62"/>
      <c r="I212" s="62"/>
      <c r="J212" s="63">
        <f>SUBTOTAL(9,G212:I212)</f>
        <v>0</v>
      </c>
      <c r="K212" s="64">
        <f>IFERROR(J212/$J$18*100,"0.00")</f>
        <v>0</v>
      </c>
    </row>
    <row r="213" spans="1:11" ht="12.75" x14ac:dyDescent="0.2">
      <c r="A213" s="59">
        <v>2</v>
      </c>
      <c r="B213" s="60">
        <v>2</v>
      </c>
      <c r="C213" s="60">
        <v>8</v>
      </c>
      <c r="D213" s="60">
        <v>8</v>
      </c>
      <c r="E213" s="60" t="s">
        <v>26</v>
      </c>
      <c r="F213" s="89" t="s">
        <v>184</v>
      </c>
      <c r="G213" s="62"/>
      <c r="H213" s="62"/>
      <c r="I213" s="62"/>
      <c r="J213" s="63">
        <f>SUBTOTAL(9,G213:I213)</f>
        <v>0</v>
      </c>
      <c r="K213" s="64">
        <f>IFERROR(J213/$J$18*100,"0.00")</f>
        <v>0</v>
      </c>
    </row>
    <row r="214" spans="1:11" ht="12.75" x14ac:dyDescent="0.2">
      <c r="A214" s="59">
        <v>2</v>
      </c>
      <c r="B214" s="60">
        <v>2</v>
      </c>
      <c r="C214" s="60">
        <v>8</v>
      </c>
      <c r="D214" s="60">
        <v>8</v>
      </c>
      <c r="E214" s="60" t="s">
        <v>28</v>
      </c>
      <c r="F214" s="89" t="s">
        <v>185</v>
      </c>
      <c r="G214" s="62"/>
      <c r="H214" s="62"/>
      <c r="I214" s="62"/>
      <c r="J214" s="63">
        <f>SUBTOTAL(9,G214:I214)</f>
        <v>0</v>
      </c>
      <c r="K214" s="64">
        <f>IFERROR(J214/$J$18*100,"0.00")</f>
        <v>0</v>
      </c>
    </row>
    <row r="215" spans="1:11" ht="12.75" x14ac:dyDescent="0.2">
      <c r="A215" s="54">
        <v>2</v>
      </c>
      <c r="B215" s="55">
        <v>2</v>
      </c>
      <c r="C215" s="55">
        <v>8</v>
      </c>
      <c r="D215" s="55">
        <v>9</v>
      </c>
      <c r="E215" s="55"/>
      <c r="F215" s="70" t="s">
        <v>186</v>
      </c>
      <c r="G215" s="57">
        <v>0</v>
      </c>
      <c r="H215" s="57">
        <v>0</v>
      </c>
      <c r="I215" s="57">
        <v>0</v>
      </c>
      <c r="J215" s="57">
        <v>0</v>
      </c>
      <c r="K215" s="58">
        <v>0</v>
      </c>
    </row>
    <row r="216" spans="1:11" ht="12.75" x14ac:dyDescent="0.2">
      <c r="A216" s="90">
        <v>2</v>
      </c>
      <c r="B216" s="60">
        <v>2</v>
      </c>
      <c r="C216" s="60">
        <v>8</v>
      </c>
      <c r="D216" s="60">
        <v>9</v>
      </c>
      <c r="E216" s="60" t="s">
        <v>24</v>
      </c>
      <c r="F216" s="89" t="s">
        <v>187</v>
      </c>
      <c r="G216" s="62"/>
      <c r="H216" s="62"/>
      <c r="I216" s="62"/>
      <c r="J216" s="63">
        <f>SUBTOTAL(9,G216:I216)</f>
        <v>0</v>
      </c>
      <c r="K216" s="64">
        <f>IFERROR(J216/$J$18*100,"0.00")</f>
        <v>0</v>
      </c>
    </row>
    <row r="217" spans="1:11" ht="12.75" x14ac:dyDescent="0.2">
      <c r="A217" s="90">
        <v>2</v>
      </c>
      <c r="B217" s="60">
        <v>2</v>
      </c>
      <c r="C217" s="60">
        <v>8</v>
      </c>
      <c r="D217" s="60">
        <v>9</v>
      </c>
      <c r="E217" s="60" t="s">
        <v>26</v>
      </c>
      <c r="F217" s="89" t="s">
        <v>188</v>
      </c>
      <c r="G217" s="62"/>
      <c r="H217" s="62"/>
      <c r="I217" s="62"/>
      <c r="J217" s="63">
        <f>SUBTOTAL(9,G217:I217)</f>
        <v>0</v>
      </c>
      <c r="K217" s="64">
        <f>IFERROR(J217/$J$18*100,"0.00")</f>
        <v>0</v>
      </c>
    </row>
    <row r="218" spans="1:11" ht="12.75" x14ac:dyDescent="0.2">
      <c r="A218" s="90">
        <v>2</v>
      </c>
      <c r="B218" s="60">
        <v>2</v>
      </c>
      <c r="C218" s="60">
        <v>8</v>
      </c>
      <c r="D218" s="60">
        <v>9</v>
      </c>
      <c r="E218" s="60" t="s">
        <v>28</v>
      </c>
      <c r="F218" s="89" t="s">
        <v>189</v>
      </c>
      <c r="G218" s="62"/>
      <c r="H218" s="62"/>
      <c r="I218" s="62"/>
      <c r="J218" s="63">
        <f>SUBTOTAL(9,G218:I218)</f>
        <v>0</v>
      </c>
      <c r="K218" s="64">
        <f>IFERROR(J218/$J$18*100,"0.00")</f>
        <v>0</v>
      </c>
    </row>
    <row r="219" spans="1:11" ht="12.75" x14ac:dyDescent="0.2">
      <c r="A219" s="90">
        <v>2</v>
      </c>
      <c r="B219" s="60">
        <v>2</v>
      </c>
      <c r="C219" s="60">
        <v>8</v>
      </c>
      <c r="D219" s="60">
        <v>9</v>
      </c>
      <c r="E219" s="60" t="s">
        <v>30</v>
      </c>
      <c r="F219" s="89" t="s">
        <v>190</v>
      </c>
      <c r="G219" s="62"/>
      <c r="H219" s="62"/>
      <c r="I219" s="62"/>
      <c r="J219" s="63">
        <f>SUBTOTAL(9,G219:I219)</f>
        <v>0</v>
      </c>
      <c r="K219" s="64">
        <f>IFERROR(J219/$J$18*100,"0.00")</f>
        <v>0</v>
      </c>
    </row>
    <row r="220" spans="1:11" ht="12.75" x14ac:dyDescent="0.2">
      <c r="A220" s="59">
        <v>2</v>
      </c>
      <c r="B220" s="60">
        <v>2</v>
      </c>
      <c r="C220" s="60">
        <v>8</v>
      </c>
      <c r="D220" s="60">
        <v>9</v>
      </c>
      <c r="E220" s="60" t="s">
        <v>32</v>
      </c>
      <c r="F220" s="89" t="s">
        <v>191</v>
      </c>
      <c r="G220" s="62"/>
      <c r="H220" s="62"/>
      <c r="I220" s="62"/>
      <c r="J220" s="62">
        <f>SUBTOTAL(9,G220:I220)</f>
        <v>0</v>
      </c>
      <c r="K220" s="87">
        <f>IFERROR(J220/$J$18*100,"0.00")</f>
        <v>0</v>
      </c>
    </row>
    <row r="221" spans="1:11" ht="12.75" x14ac:dyDescent="0.2">
      <c r="A221" s="54">
        <v>2</v>
      </c>
      <c r="B221" s="55">
        <v>2</v>
      </c>
      <c r="C221" s="55">
        <v>9</v>
      </c>
      <c r="D221" s="55">
        <v>2</v>
      </c>
      <c r="E221" s="60"/>
      <c r="F221" s="70" t="s">
        <v>192</v>
      </c>
      <c r="G221" s="57">
        <v>0</v>
      </c>
      <c r="H221" s="57">
        <v>0</v>
      </c>
      <c r="I221" s="57">
        <v>0</v>
      </c>
      <c r="J221" s="57">
        <v>0</v>
      </c>
      <c r="K221" s="91">
        <f>+K222</f>
        <v>0</v>
      </c>
    </row>
    <row r="222" spans="1:11" ht="12.75" x14ac:dyDescent="0.2">
      <c r="A222" s="59">
        <v>2</v>
      </c>
      <c r="B222" s="60">
        <v>2</v>
      </c>
      <c r="C222" s="60">
        <v>9</v>
      </c>
      <c r="D222" s="60">
        <v>2</v>
      </c>
      <c r="E222" s="60" t="s">
        <v>28</v>
      </c>
      <c r="F222" s="89" t="s">
        <v>193</v>
      </c>
      <c r="G222" s="62"/>
      <c r="H222" s="62"/>
      <c r="I222" s="62"/>
      <c r="J222" s="62">
        <f>G222+H222+I222</f>
        <v>0</v>
      </c>
      <c r="K222" s="87">
        <f>IFERROR(J222/$J$18*100,"0.00")</f>
        <v>0</v>
      </c>
    </row>
    <row r="223" spans="1:11" ht="12.75" x14ac:dyDescent="0.2">
      <c r="A223" s="43">
        <v>2</v>
      </c>
      <c r="B223" s="44">
        <v>3</v>
      </c>
      <c r="C223" s="45"/>
      <c r="D223" s="45"/>
      <c r="E223" s="45"/>
      <c r="F223" s="46" t="s">
        <v>194</v>
      </c>
      <c r="G223" s="47">
        <v>0</v>
      </c>
      <c r="H223" s="47">
        <v>0</v>
      </c>
      <c r="I223" s="47">
        <v>0</v>
      </c>
      <c r="J223" s="47">
        <v>0</v>
      </c>
      <c r="K223" s="48">
        <v>0</v>
      </c>
    </row>
    <row r="224" spans="1:11" ht="12.75" x14ac:dyDescent="0.2">
      <c r="A224" s="49">
        <v>2</v>
      </c>
      <c r="B224" s="50">
        <v>3</v>
      </c>
      <c r="C224" s="50">
        <v>1</v>
      </c>
      <c r="D224" s="50"/>
      <c r="E224" s="50"/>
      <c r="F224" s="51" t="s">
        <v>195</v>
      </c>
      <c r="G224" s="52">
        <v>0</v>
      </c>
      <c r="H224" s="52">
        <v>0</v>
      </c>
      <c r="I224" s="52">
        <v>0</v>
      </c>
      <c r="J224" s="52">
        <v>0</v>
      </c>
      <c r="K224" s="53">
        <v>0</v>
      </c>
    </row>
    <row r="225" spans="1:11" ht="12.75" x14ac:dyDescent="0.2">
      <c r="A225" s="54">
        <v>2</v>
      </c>
      <c r="B225" s="55">
        <v>3</v>
      </c>
      <c r="C225" s="55">
        <v>1</v>
      </c>
      <c r="D225" s="55">
        <v>1</v>
      </c>
      <c r="E225" s="55"/>
      <c r="F225" s="70" t="s">
        <v>196</v>
      </c>
      <c r="G225" s="57">
        <v>0</v>
      </c>
      <c r="H225" s="57">
        <v>0</v>
      </c>
      <c r="I225" s="57">
        <v>0</v>
      </c>
      <c r="J225" s="57">
        <v>0</v>
      </c>
      <c r="K225" s="58">
        <v>0</v>
      </c>
    </row>
    <row r="226" spans="1:11" ht="12.75" x14ac:dyDescent="0.2">
      <c r="A226" s="77">
        <v>2</v>
      </c>
      <c r="B226" s="60">
        <v>3</v>
      </c>
      <c r="C226" s="60">
        <v>1</v>
      </c>
      <c r="D226" s="60">
        <v>1</v>
      </c>
      <c r="E226" s="60" t="s">
        <v>24</v>
      </c>
      <c r="F226" s="61" t="s">
        <v>196</v>
      </c>
      <c r="G226" s="62"/>
      <c r="H226" s="62">
        <f>14868771.21</f>
        <v>14868771.210000001</v>
      </c>
      <c r="I226" s="62"/>
      <c r="J226" s="63">
        <f>SUBTOTAL(9,G226:I226)</f>
        <v>14868771.210000001</v>
      </c>
      <c r="K226" s="64">
        <f>IFERROR(J226/$J$18*100,"0.00")</f>
        <v>10.487758780533627</v>
      </c>
    </row>
    <row r="227" spans="1:11" ht="12.75" x14ac:dyDescent="0.2">
      <c r="A227" s="77">
        <v>2</v>
      </c>
      <c r="B227" s="60">
        <v>3</v>
      </c>
      <c r="C227" s="60">
        <v>1</v>
      </c>
      <c r="D227" s="60">
        <v>1</v>
      </c>
      <c r="E227" s="60" t="s">
        <v>26</v>
      </c>
      <c r="F227" s="61" t="s">
        <v>197</v>
      </c>
      <c r="G227" s="68"/>
      <c r="H227" s="68"/>
      <c r="I227" s="68"/>
      <c r="J227" s="63">
        <f>SUBTOTAL(9,G227:I227)</f>
        <v>0</v>
      </c>
      <c r="K227" s="64">
        <f>IFERROR(J227/$J$18*100,"0.00")</f>
        <v>0</v>
      </c>
    </row>
    <row r="228" spans="1:11" ht="12.75" x14ac:dyDescent="0.2">
      <c r="A228" s="54">
        <v>2</v>
      </c>
      <c r="B228" s="55">
        <v>3</v>
      </c>
      <c r="C228" s="55">
        <v>1</v>
      </c>
      <c r="D228" s="55">
        <v>2</v>
      </c>
      <c r="E228" s="55"/>
      <c r="F228" s="70" t="s">
        <v>198</v>
      </c>
      <c r="G228" s="86">
        <f>+G229</f>
        <v>0</v>
      </c>
      <c r="H228" s="86">
        <f>+H229</f>
        <v>0</v>
      </c>
      <c r="I228" s="86">
        <f>+I229</f>
        <v>0</v>
      </c>
      <c r="J228" s="86">
        <f>+J229</f>
        <v>0</v>
      </c>
      <c r="K228" s="66">
        <f>+K229</f>
        <v>0</v>
      </c>
    </row>
    <row r="229" spans="1:11" ht="12.75" x14ac:dyDescent="0.2">
      <c r="A229" s="77">
        <v>2</v>
      </c>
      <c r="B229" s="60">
        <v>3</v>
      </c>
      <c r="C229" s="60">
        <v>1</v>
      </c>
      <c r="D229" s="60">
        <v>2</v>
      </c>
      <c r="E229" s="60" t="s">
        <v>24</v>
      </c>
      <c r="F229" s="61" t="s">
        <v>198</v>
      </c>
      <c r="G229" s="68"/>
      <c r="H229" s="68"/>
      <c r="I229" s="68"/>
      <c r="J229" s="63">
        <f>SUBTOTAL(9,G229:I229)</f>
        <v>0</v>
      </c>
      <c r="K229" s="64">
        <f>IFERROR(J229/$J$18*100,"0.00")</f>
        <v>0</v>
      </c>
    </row>
    <row r="230" spans="1:11" ht="12.75" x14ac:dyDescent="0.2">
      <c r="A230" s="54">
        <v>2</v>
      </c>
      <c r="B230" s="55">
        <v>3</v>
      </c>
      <c r="C230" s="55">
        <v>1</v>
      </c>
      <c r="D230" s="55">
        <v>3</v>
      </c>
      <c r="E230" s="55"/>
      <c r="F230" s="70" t="s">
        <v>199</v>
      </c>
      <c r="G230" s="57">
        <v>0</v>
      </c>
      <c r="H230" s="57">
        <v>0</v>
      </c>
      <c r="I230" s="57">
        <v>0</v>
      </c>
      <c r="J230" s="57">
        <v>0</v>
      </c>
      <c r="K230" s="58">
        <v>0</v>
      </c>
    </row>
    <row r="231" spans="1:11" ht="12.75" x14ac:dyDescent="0.2">
      <c r="A231" s="77">
        <v>2</v>
      </c>
      <c r="B231" s="60">
        <v>3</v>
      </c>
      <c r="C231" s="60">
        <v>1</v>
      </c>
      <c r="D231" s="60">
        <v>3</v>
      </c>
      <c r="E231" s="60" t="s">
        <v>24</v>
      </c>
      <c r="F231" s="61" t="s">
        <v>200</v>
      </c>
      <c r="G231" s="62"/>
      <c r="H231" s="62"/>
      <c r="I231" s="62"/>
      <c r="J231" s="63">
        <f>SUBTOTAL(9,G231:I231)</f>
        <v>0</v>
      </c>
      <c r="K231" s="64">
        <f>IFERROR(J231/$J$18*100,"0.00")</f>
        <v>0</v>
      </c>
    </row>
    <row r="232" spans="1:11" ht="12.75" x14ac:dyDescent="0.2">
      <c r="A232" s="77">
        <v>2</v>
      </c>
      <c r="B232" s="60">
        <v>3</v>
      </c>
      <c r="C232" s="60">
        <v>1</v>
      </c>
      <c r="D232" s="60">
        <v>3</v>
      </c>
      <c r="E232" s="60" t="s">
        <v>26</v>
      </c>
      <c r="F232" s="61" t="s">
        <v>201</v>
      </c>
      <c r="G232" s="62"/>
      <c r="H232" s="62"/>
      <c r="I232" s="62"/>
      <c r="J232" s="63">
        <f>SUBTOTAL(9,G232:I232)</f>
        <v>0</v>
      </c>
      <c r="K232" s="64">
        <f>IFERROR(J232/$J$18*100,"0.00")</f>
        <v>0</v>
      </c>
    </row>
    <row r="233" spans="1:11" ht="12.75" x14ac:dyDescent="0.2">
      <c r="A233" s="77">
        <v>2</v>
      </c>
      <c r="B233" s="60">
        <v>3</v>
      </c>
      <c r="C233" s="60">
        <v>1</v>
      </c>
      <c r="D233" s="60">
        <v>3</v>
      </c>
      <c r="E233" s="60" t="s">
        <v>28</v>
      </c>
      <c r="F233" s="61" t="s">
        <v>202</v>
      </c>
      <c r="G233" s="68"/>
      <c r="H233" s="68"/>
      <c r="I233" s="68"/>
      <c r="J233" s="63">
        <f>SUBTOTAL(9,G233:I233)</f>
        <v>0</v>
      </c>
      <c r="K233" s="64">
        <f>IFERROR(J233/$J$18*100,"0.00")</f>
        <v>0</v>
      </c>
    </row>
    <row r="234" spans="1:11" ht="12.75" x14ac:dyDescent="0.2">
      <c r="A234" s="54">
        <v>2</v>
      </c>
      <c r="B234" s="55">
        <v>3</v>
      </c>
      <c r="C234" s="55">
        <v>1</v>
      </c>
      <c r="D234" s="55">
        <v>4</v>
      </c>
      <c r="E234" s="55"/>
      <c r="F234" s="70" t="s">
        <v>203</v>
      </c>
      <c r="G234" s="86">
        <f>+G235</f>
        <v>0</v>
      </c>
      <c r="H234" s="86">
        <f>+H235</f>
        <v>0</v>
      </c>
      <c r="I234" s="86">
        <f>+I235</f>
        <v>0</v>
      </c>
      <c r="J234" s="86">
        <f>+J235</f>
        <v>0</v>
      </c>
      <c r="K234" s="66">
        <f>+K235</f>
        <v>0</v>
      </c>
    </row>
    <row r="235" spans="1:11" ht="12.75" x14ac:dyDescent="0.2">
      <c r="A235" s="77">
        <v>2</v>
      </c>
      <c r="B235" s="60">
        <v>3</v>
      </c>
      <c r="C235" s="60">
        <v>1</v>
      </c>
      <c r="D235" s="60">
        <v>4</v>
      </c>
      <c r="E235" s="60" t="s">
        <v>24</v>
      </c>
      <c r="F235" s="61" t="s">
        <v>203</v>
      </c>
      <c r="G235" s="68"/>
      <c r="H235" s="68"/>
      <c r="I235" s="68"/>
      <c r="J235" s="63">
        <f>SUBTOTAL(9,G235:I235)</f>
        <v>0</v>
      </c>
      <c r="K235" s="64">
        <f>IFERROR(J235/$J$18*100,"0.00")</f>
        <v>0</v>
      </c>
    </row>
    <row r="236" spans="1:11" ht="12.75" x14ac:dyDescent="0.2">
      <c r="A236" s="49">
        <v>2</v>
      </c>
      <c r="B236" s="50">
        <v>3</v>
      </c>
      <c r="C236" s="50">
        <v>2</v>
      </c>
      <c r="D236" s="50"/>
      <c r="E236" s="50"/>
      <c r="F236" s="51" t="s">
        <v>204</v>
      </c>
      <c r="G236" s="52">
        <v>0</v>
      </c>
      <c r="H236" s="52">
        <v>0</v>
      </c>
      <c r="I236" s="52">
        <v>0</v>
      </c>
      <c r="J236" s="52">
        <v>0</v>
      </c>
      <c r="K236" s="53">
        <v>0</v>
      </c>
    </row>
    <row r="237" spans="1:11" ht="12.75" x14ac:dyDescent="0.2">
      <c r="A237" s="54">
        <v>2</v>
      </c>
      <c r="B237" s="55">
        <v>3</v>
      </c>
      <c r="C237" s="55">
        <v>2</v>
      </c>
      <c r="D237" s="55">
        <v>1</v>
      </c>
      <c r="E237" s="55"/>
      <c r="F237" s="70" t="s">
        <v>205</v>
      </c>
      <c r="G237" s="86">
        <f>+G238</f>
        <v>0</v>
      </c>
      <c r="H237" s="86">
        <f>+H238</f>
        <v>0</v>
      </c>
      <c r="I237" s="86">
        <f>+I238</f>
        <v>0</v>
      </c>
      <c r="J237" s="86">
        <f>+J238</f>
        <v>0</v>
      </c>
      <c r="K237" s="66">
        <f>+K238</f>
        <v>0</v>
      </c>
    </row>
    <row r="238" spans="1:11" ht="12.75" x14ac:dyDescent="0.2">
      <c r="A238" s="77">
        <v>2</v>
      </c>
      <c r="B238" s="60">
        <v>3</v>
      </c>
      <c r="C238" s="60">
        <v>2</v>
      </c>
      <c r="D238" s="60">
        <v>1</v>
      </c>
      <c r="E238" s="60" t="s">
        <v>24</v>
      </c>
      <c r="F238" s="61" t="s">
        <v>205</v>
      </c>
      <c r="G238" s="68"/>
      <c r="H238" s="68"/>
      <c r="I238" s="68"/>
      <c r="J238" s="63">
        <f>SUBTOTAL(9,G238:I238)</f>
        <v>0</v>
      </c>
      <c r="K238" s="64">
        <f>IFERROR(J238/$J$18*100,"0.00")</f>
        <v>0</v>
      </c>
    </row>
    <row r="239" spans="1:11" ht="12.75" x14ac:dyDescent="0.2">
      <c r="A239" s="54">
        <v>2</v>
      </c>
      <c r="B239" s="55">
        <v>3</v>
      </c>
      <c r="C239" s="55">
        <v>2</v>
      </c>
      <c r="D239" s="55">
        <v>2</v>
      </c>
      <c r="E239" s="55"/>
      <c r="F239" s="70" t="s">
        <v>206</v>
      </c>
      <c r="G239" s="86">
        <f>+G240</f>
        <v>0</v>
      </c>
      <c r="H239" s="86">
        <f>+H240</f>
        <v>0</v>
      </c>
      <c r="I239" s="86">
        <f>+I240</f>
        <v>0</v>
      </c>
      <c r="J239" s="86">
        <f>+J240</f>
        <v>0</v>
      </c>
      <c r="K239" s="66">
        <f>+K240</f>
        <v>0</v>
      </c>
    </row>
    <row r="240" spans="1:11" ht="12.75" x14ac:dyDescent="0.2">
      <c r="A240" s="77">
        <v>2</v>
      </c>
      <c r="B240" s="60">
        <v>3</v>
      </c>
      <c r="C240" s="60">
        <v>2</v>
      </c>
      <c r="D240" s="60">
        <v>2</v>
      </c>
      <c r="E240" s="60" t="s">
        <v>24</v>
      </c>
      <c r="F240" s="61" t="s">
        <v>206</v>
      </c>
      <c r="G240" s="68"/>
      <c r="H240" s="68"/>
      <c r="I240" s="68"/>
      <c r="J240" s="63">
        <f>SUBTOTAL(9,G240:I240)</f>
        <v>0</v>
      </c>
      <c r="K240" s="64">
        <f>IFERROR(J240/$J$18*100,"0.00")</f>
        <v>0</v>
      </c>
    </row>
    <row r="241" spans="1:11" ht="12.75" x14ac:dyDescent="0.2">
      <c r="A241" s="54">
        <v>2</v>
      </c>
      <c r="B241" s="55">
        <v>3</v>
      </c>
      <c r="C241" s="55">
        <v>2</v>
      </c>
      <c r="D241" s="55">
        <v>3</v>
      </c>
      <c r="E241" s="55"/>
      <c r="F241" s="70" t="s">
        <v>207</v>
      </c>
      <c r="G241" s="86">
        <f>+G242</f>
        <v>0</v>
      </c>
      <c r="H241" s="86">
        <f>+H242</f>
        <v>0</v>
      </c>
      <c r="I241" s="86">
        <f>+I242</f>
        <v>0</v>
      </c>
      <c r="J241" s="86">
        <f>+J242</f>
        <v>0</v>
      </c>
      <c r="K241" s="66">
        <f>+K242</f>
        <v>0</v>
      </c>
    </row>
    <row r="242" spans="1:11" ht="12.75" x14ac:dyDescent="0.2">
      <c r="A242" s="77">
        <v>2</v>
      </c>
      <c r="B242" s="60">
        <v>3</v>
      </c>
      <c r="C242" s="60">
        <v>2</v>
      </c>
      <c r="D242" s="60">
        <v>3</v>
      </c>
      <c r="E242" s="60" t="s">
        <v>24</v>
      </c>
      <c r="F242" s="61" t="s">
        <v>207</v>
      </c>
      <c r="G242" s="68"/>
      <c r="H242" s="68"/>
      <c r="I242" s="68"/>
      <c r="J242" s="63">
        <f>SUBTOTAL(9,G242:I242)</f>
        <v>0</v>
      </c>
      <c r="K242" s="64">
        <f>IFERROR(J242/$J$18*100,"0.00")</f>
        <v>0</v>
      </c>
    </row>
    <row r="243" spans="1:11" ht="12.75" x14ac:dyDescent="0.2">
      <c r="A243" s="54">
        <v>2</v>
      </c>
      <c r="B243" s="55">
        <v>3</v>
      </c>
      <c r="C243" s="55">
        <v>2</v>
      </c>
      <c r="D243" s="55">
        <v>4</v>
      </c>
      <c r="E243" s="55"/>
      <c r="F243" s="70" t="s">
        <v>208</v>
      </c>
      <c r="G243" s="86">
        <f>+G244</f>
        <v>0</v>
      </c>
      <c r="H243" s="86">
        <f>+H244</f>
        <v>0</v>
      </c>
      <c r="I243" s="86">
        <f>+I244</f>
        <v>0</v>
      </c>
      <c r="J243" s="86">
        <f>+J244</f>
        <v>0</v>
      </c>
      <c r="K243" s="66">
        <f>+K244</f>
        <v>0</v>
      </c>
    </row>
    <row r="244" spans="1:11" ht="12.75" x14ac:dyDescent="0.2">
      <c r="A244" s="77">
        <v>2</v>
      </c>
      <c r="B244" s="60">
        <v>3</v>
      </c>
      <c r="C244" s="60">
        <v>2</v>
      </c>
      <c r="D244" s="60">
        <v>4</v>
      </c>
      <c r="E244" s="60" t="s">
        <v>24</v>
      </c>
      <c r="F244" s="61" t="s">
        <v>208</v>
      </c>
      <c r="G244" s="68"/>
      <c r="H244" s="68"/>
      <c r="I244" s="68"/>
      <c r="J244" s="63">
        <f>SUBTOTAL(9,G244:I244)</f>
        <v>0</v>
      </c>
      <c r="K244" s="64">
        <f>IFERROR(J244/$J$18*100,"0.00")</f>
        <v>0</v>
      </c>
    </row>
    <row r="245" spans="1:11" ht="12.75" x14ac:dyDescent="0.2">
      <c r="A245" s="49">
        <v>2</v>
      </c>
      <c r="B245" s="50">
        <v>3</v>
      </c>
      <c r="C245" s="50">
        <v>3</v>
      </c>
      <c r="D245" s="50"/>
      <c r="E245" s="50"/>
      <c r="F245" s="51" t="s">
        <v>209</v>
      </c>
      <c r="G245" s="52">
        <v>0</v>
      </c>
      <c r="H245" s="52">
        <v>0</v>
      </c>
      <c r="I245" s="52">
        <v>0</v>
      </c>
      <c r="J245" s="52">
        <v>0</v>
      </c>
      <c r="K245" s="53">
        <v>0</v>
      </c>
    </row>
    <row r="246" spans="1:11" ht="12.75" x14ac:dyDescent="0.2">
      <c r="A246" s="54">
        <v>2</v>
      </c>
      <c r="B246" s="55">
        <v>3</v>
      </c>
      <c r="C246" s="55">
        <v>3</v>
      </c>
      <c r="D246" s="55">
        <v>1</v>
      </c>
      <c r="E246" s="55"/>
      <c r="F246" s="70" t="s">
        <v>210</v>
      </c>
      <c r="G246" s="57">
        <v>0</v>
      </c>
      <c r="H246" s="57">
        <v>0</v>
      </c>
      <c r="I246" s="57">
        <v>0</v>
      </c>
      <c r="J246" s="57">
        <v>0</v>
      </c>
      <c r="K246" s="58" t="s">
        <v>48</v>
      </c>
    </row>
    <row r="247" spans="1:11" ht="12.75" x14ac:dyDescent="0.2">
      <c r="A247" s="77">
        <v>2</v>
      </c>
      <c r="B247" s="60">
        <v>3</v>
      </c>
      <c r="C247" s="60">
        <v>3</v>
      </c>
      <c r="D247" s="60">
        <v>1</v>
      </c>
      <c r="E247" s="60" t="s">
        <v>24</v>
      </c>
      <c r="F247" s="61" t="s">
        <v>210</v>
      </c>
      <c r="G247" s="62">
        <f>1531.64+696.2+2088.6+139.24</f>
        <v>4455.68</v>
      </c>
      <c r="H247" s="62">
        <f>1949.36+417.72+71847.84+5987.32</f>
        <v>80202.239999999991</v>
      </c>
      <c r="I247" s="62"/>
      <c r="J247" s="63">
        <f>SUBTOTAL(9,G247:I247)</f>
        <v>84657.919999999984</v>
      </c>
      <c r="K247" s="64">
        <f>IFERROR(J247/$J$18*100,"0.00")</f>
        <v>5.9713868165822234E-2</v>
      </c>
    </row>
    <row r="248" spans="1:11" ht="12.75" x14ac:dyDescent="0.2">
      <c r="A248" s="54">
        <v>2</v>
      </c>
      <c r="B248" s="55">
        <v>3</v>
      </c>
      <c r="C248" s="55">
        <v>3</v>
      </c>
      <c r="D248" s="55">
        <v>2</v>
      </c>
      <c r="E248" s="55"/>
      <c r="F248" s="70" t="s">
        <v>211</v>
      </c>
      <c r="G248" s="86">
        <f>+G249</f>
        <v>55426.37</v>
      </c>
      <c r="H248" s="86">
        <f>+H249</f>
        <v>23007.75</v>
      </c>
      <c r="I248" s="86">
        <f>+I249</f>
        <v>0</v>
      </c>
      <c r="J248" s="86">
        <f>+J249</f>
        <v>78434.12</v>
      </c>
      <c r="K248" s="66">
        <f>+K249</f>
        <v>5.5323881113335659E-2</v>
      </c>
    </row>
    <row r="249" spans="1:11" ht="12.75" x14ac:dyDescent="0.2">
      <c r="A249" s="77">
        <v>2</v>
      </c>
      <c r="B249" s="60">
        <v>3</v>
      </c>
      <c r="C249" s="60">
        <v>3</v>
      </c>
      <c r="D249" s="60">
        <v>2</v>
      </c>
      <c r="E249" s="60" t="s">
        <v>24</v>
      </c>
      <c r="F249" s="61" t="s">
        <v>211</v>
      </c>
      <c r="G249" s="62">
        <f>53657.55+175.82+1593</f>
        <v>55426.37</v>
      </c>
      <c r="H249" s="62">
        <f>8389.8+4322.34+10295.61</f>
        <v>23007.75</v>
      </c>
      <c r="I249" s="62"/>
      <c r="J249" s="63">
        <f>SUBTOTAL(9,G249:I249)</f>
        <v>78434.12</v>
      </c>
      <c r="K249" s="64">
        <f>IFERROR(J249/$J$18*100,"0.00")</f>
        <v>5.5323881113335659E-2</v>
      </c>
    </row>
    <row r="250" spans="1:11" ht="12.75" x14ac:dyDescent="0.2">
      <c r="A250" s="54">
        <v>2</v>
      </c>
      <c r="B250" s="55">
        <v>3</v>
      </c>
      <c r="C250" s="55">
        <v>3</v>
      </c>
      <c r="D250" s="55">
        <v>3</v>
      </c>
      <c r="E250" s="55"/>
      <c r="F250" s="70" t="s">
        <v>212</v>
      </c>
      <c r="G250" s="86">
        <f>+G251</f>
        <v>1791.26</v>
      </c>
      <c r="H250" s="86">
        <f>+H251</f>
        <v>73941.16</v>
      </c>
      <c r="I250" s="86">
        <f>+I251</f>
        <v>0</v>
      </c>
      <c r="J250" s="86">
        <f>+J251</f>
        <v>75732.42</v>
      </c>
      <c r="K250" s="66">
        <f>+K251</f>
        <v>5.3418224116050565E-2</v>
      </c>
    </row>
    <row r="251" spans="1:11" ht="12.75" x14ac:dyDescent="0.2">
      <c r="A251" s="77">
        <v>2</v>
      </c>
      <c r="B251" s="60">
        <v>3</v>
      </c>
      <c r="C251" s="60">
        <v>3</v>
      </c>
      <c r="D251" s="60">
        <v>3</v>
      </c>
      <c r="E251" s="60" t="s">
        <v>24</v>
      </c>
      <c r="F251" s="61" t="s">
        <v>212</v>
      </c>
      <c r="G251" s="62">
        <v>1791.26</v>
      </c>
      <c r="H251" s="62">
        <v>73941.16</v>
      </c>
      <c r="I251" s="62"/>
      <c r="J251" s="63">
        <f>SUBTOTAL(9,G251:I251)</f>
        <v>75732.42</v>
      </c>
      <c r="K251" s="64">
        <f>IFERROR(J251/$J$18*100,"0.00")</f>
        <v>5.3418224116050565E-2</v>
      </c>
    </row>
    <row r="252" spans="1:11" ht="12.75" x14ac:dyDescent="0.2">
      <c r="A252" s="54">
        <v>2</v>
      </c>
      <c r="B252" s="55">
        <v>3</v>
      </c>
      <c r="C252" s="55">
        <v>3</v>
      </c>
      <c r="D252" s="55">
        <v>4</v>
      </c>
      <c r="E252" s="55"/>
      <c r="F252" s="70" t="s">
        <v>213</v>
      </c>
      <c r="G252" s="86">
        <f>+G253</f>
        <v>0</v>
      </c>
      <c r="H252" s="86">
        <f>+H253</f>
        <v>0</v>
      </c>
      <c r="I252" s="86">
        <f>+I253</f>
        <v>0</v>
      </c>
      <c r="J252" s="86">
        <f>+J253</f>
        <v>0</v>
      </c>
      <c r="K252" s="66">
        <f>+K253</f>
        <v>0</v>
      </c>
    </row>
    <row r="253" spans="1:11" ht="12.75" x14ac:dyDescent="0.2">
      <c r="A253" s="77">
        <v>2</v>
      </c>
      <c r="B253" s="60">
        <v>3</v>
      </c>
      <c r="C253" s="60">
        <v>3</v>
      </c>
      <c r="D253" s="60">
        <v>4</v>
      </c>
      <c r="E253" s="60" t="s">
        <v>24</v>
      </c>
      <c r="F253" s="61" t="s">
        <v>213</v>
      </c>
      <c r="G253" s="68"/>
      <c r="H253" s="68"/>
      <c r="I253" s="68"/>
      <c r="J253" s="63">
        <f>SUBTOTAL(9,G253:I253)</f>
        <v>0</v>
      </c>
      <c r="K253" s="64">
        <f>IFERROR(J253/$J$18*100,"0.00")</f>
        <v>0</v>
      </c>
    </row>
    <row r="254" spans="1:11" ht="12.75" x14ac:dyDescent="0.2">
      <c r="A254" s="54">
        <v>2</v>
      </c>
      <c r="B254" s="55">
        <v>3</v>
      </c>
      <c r="C254" s="55">
        <v>3</v>
      </c>
      <c r="D254" s="55">
        <v>5</v>
      </c>
      <c r="E254" s="55"/>
      <c r="F254" s="70" t="s">
        <v>214</v>
      </c>
      <c r="G254" s="86">
        <f>+G255</f>
        <v>0</v>
      </c>
      <c r="H254" s="86">
        <f>+H255</f>
        <v>0</v>
      </c>
      <c r="I254" s="86">
        <f>+I255</f>
        <v>0</v>
      </c>
      <c r="J254" s="86">
        <f>+J255</f>
        <v>0</v>
      </c>
      <c r="K254" s="66">
        <f>+K255</f>
        <v>0</v>
      </c>
    </row>
    <row r="255" spans="1:11" ht="12.75" x14ac:dyDescent="0.2">
      <c r="A255" s="77">
        <v>2</v>
      </c>
      <c r="B255" s="60">
        <v>3</v>
      </c>
      <c r="C255" s="60">
        <v>3</v>
      </c>
      <c r="D255" s="60">
        <v>5</v>
      </c>
      <c r="E255" s="60" t="s">
        <v>24</v>
      </c>
      <c r="F255" s="61" t="s">
        <v>214</v>
      </c>
      <c r="G255" s="68"/>
      <c r="H255" s="68"/>
      <c r="I255" s="68"/>
      <c r="J255" s="63">
        <f>SUBTOTAL(9,G255:I255)</f>
        <v>0</v>
      </c>
      <c r="K255" s="64">
        <f>IFERROR(J255/$J$18*100,"0.00")</f>
        <v>0</v>
      </c>
    </row>
    <row r="256" spans="1:11" ht="12.75" x14ac:dyDescent="0.2">
      <c r="A256" s="54">
        <v>2</v>
      </c>
      <c r="B256" s="55">
        <v>3</v>
      </c>
      <c r="C256" s="55">
        <v>3</v>
      </c>
      <c r="D256" s="55">
        <v>6</v>
      </c>
      <c r="E256" s="55"/>
      <c r="F256" s="70" t="s">
        <v>215</v>
      </c>
      <c r="G256" s="86">
        <f>+G257</f>
        <v>0</v>
      </c>
      <c r="H256" s="86">
        <f>+H257</f>
        <v>0</v>
      </c>
      <c r="I256" s="86">
        <f>+I257</f>
        <v>0</v>
      </c>
      <c r="J256" s="86">
        <f>+J257</f>
        <v>0</v>
      </c>
      <c r="K256" s="66">
        <f>+K257</f>
        <v>0</v>
      </c>
    </row>
    <row r="257" spans="1:11" ht="12.75" x14ac:dyDescent="0.2">
      <c r="A257" s="77">
        <v>2</v>
      </c>
      <c r="B257" s="60">
        <v>3</v>
      </c>
      <c r="C257" s="60">
        <v>3</v>
      </c>
      <c r="D257" s="60">
        <v>6</v>
      </c>
      <c r="E257" s="60" t="s">
        <v>24</v>
      </c>
      <c r="F257" s="61" t="s">
        <v>215</v>
      </c>
      <c r="G257" s="62"/>
      <c r="H257" s="62"/>
      <c r="I257" s="62"/>
      <c r="J257" s="63">
        <f>SUBTOTAL(9,G257:I257)</f>
        <v>0</v>
      </c>
      <c r="K257" s="64">
        <f>IFERROR(J257/$J$18*100,"0.00")</f>
        <v>0</v>
      </c>
    </row>
    <row r="258" spans="1:11" ht="12.75" x14ac:dyDescent="0.2">
      <c r="A258" s="49">
        <v>2</v>
      </c>
      <c r="B258" s="50">
        <v>3</v>
      </c>
      <c r="C258" s="50">
        <v>4</v>
      </c>
      <c r="D258" s="50"/>
      <c r="E258" s="50"/>
      <c r="F258" s="51" t="s">
        <v>216</v>
      </c>
      <c r="G258" s="52">
        <v>0</v>
      </c>
      <c r="H258" s="52">
        <v>0</v>
      </c>
      <c r="I258" s="52">
        <v>0</v>
      </c>
      <c r="J258" s="52">
        <v>0</v>
      </c>
      <c r="K258" s="53">
        <v>0</v>
      </c>
    </row>
    <row r="259" spans="1:11" ht="12.75" x14ac:dyDescent="0.2">
      <c r="A259" s="54">
        <v>2</v>
      </c>
      <c r="B259" s="55">
        <v>3</v>
      </c>
      <c r="C259" s="55">
        <v>4</v>
      </c>
      <c r="D259" s="55">
        <v>1</v>
      </c>
      <c r="E259" s="55"/>
      <c r="F259" s="70" t="s">
        <v>217</v>
      </c>
      <c r="G259" s="86">
        <f>+G260</f>
        <v>0</v>
      </c>
      <c r="H259" s="86">
        <f>+H260</f>
        <v>0</v>
      </c>
      <c r="I259" s="86">
        <f>+I260</f>
        <v>0</v>
      </c>
      <c r="J259" s="86">
        <f>+J260</f>
        <v>0</v>
      </c>
      <c r="K259" s="66">
        <f>+K260</f>
        <v>0</v>
      </c>
    </row>
    <row r="260" spans="1:11" ht="12.75" x14ac:dyDescent="0.2">
      <c r="A260" s="77">
        <v>2</v>
      </c>
      <c r="B260" s="60">
        <v>3</v>
      </c>
      <c r="C260" s="60">
        <v>4</v>
      </c>
      <c r="D260" s="60">
        <v>1</v>
      </c>
      <c r="E260" s="60" t="s">
        <v>24</v>
      </c>
      <c r="F260" s="61" t="s">
        <v>217</v>
      </c>
      <c r="G260" s="62"/>
      <c r="H260" s="62"/>
      <c r="I260" s="62"/>
      <c r="J260" s="63">
        <f>SUBTOTAL(9,G260:I260)</f>
        <v>0</v>
      </c>
      <c r="K260" s="64">
        <f>IFERROR(J260/$J$18*100,"0.00")</f>
        <v>0</v>
      </c>
    </row>
    <row r="261" spans="1:11" ht="12.75" x14ac:dyDescent="0.2">
      <c r="A261" s="79">
        <v>2</v>
      </c>
      <c r="B261" s="55">
        <v>3</v>
      </c>
      <c r="C261" s="55">
        <v>4</v>
      </c>
      <c r="D261" s="55">
        <v>2</v>
      </c>
      <c r="E261" s="55"/>
      <c r="F261" s="70" t="s">
        <v>218</v>
      </c>
      <c r="G261" s="86">
        <f>+G262</f>
        <v>0</v>
      </c>
      <c r="H261" s="86">
        <f>+H262</f>
        <v>0</v>
      </c>
      <c r="I261" s="86">
        <f>+I262</f>
        <v>0</v>
      </c>
      <c r="J261" s="86">
        <f>+J262</f>
        <v>0</v>
      </c>
      <c r="K261" s="66">
        <f>+K262</f>
        <v>0</v>
      </c>
    </row>
    <row r="262" spans="1:11" ht="12.75" x14ac:dyDescent="0.2">
      <c r="A262" s="92">
        <v>2</v>
      </c>
      <c r="B262" s="93">
        <v>3</v>
      </c>
      <c r="C262" s="93">
        <v>4</v>
      </c>
      <c r="D262" s="93">
        <v>2</v>
      </c>
      <c r="E262" s="60" t="s">
        <v>24</v>
      </c>
      <c r="F262" s="61" t="s">
        <v>218</v>
      </c>
      <c r="G262" s="68"/>
      <c r="H262" s="68"/>
      <c r="I262" s="68"/>
      <c r="J262" s="63">
        <f>SUBTOTAL(9,G262:I262)</f>
        <v>0</v>
      </c>
      <c r="K262" s="64">
        <f>IFERROR(J262/$J$18*100,"0.00")</f>
        <v>0</v>
      </c>
    </row>
    <row r="263" spans="1:11" ht="12.75" x14ac:dyDescent="0.2">
      <c r="A263" s="49">
        <v>2</v>
      </c>
      <c r="B263" s="50">
        <v>3</v>
      </c>
      <c r="C263" s="50">
        <v>5</v>
      </c>
      <c r="D263" s="50"/>
      <c r="E263" s="50"/>
      <c r="F263" s="51" t="s">
        <v>219</v>
      </c>
      <c r="G263" s="52">
        <v>0</v>
      </c>
      <c r="H263" s="52">
        <v>0</v>
      </c>
      <c r="I263" s="52">
        <v>0</v>
      </c>
      <c r="J263" s="52">
        <v>0</v>
      </c>
      <c r="K263" s="53">
        <v>0</v>
      </c>
    </row>
    <row r="264" spans="1:11" ht="12.75" x14ac:dyDescent="0.2">
      <c r="A264" s="54">
        <v>2</v>
      </c>
      <c r="B264" s="55">
        <v>3</v>
      </c>
      <c r="C264" s="55">
        <v>5</v>
      </c>
      <c r="D264" s="55">
        <v>1</v>
      </c>
      <c r="E264" s="55"/>
      <c r="F264" s="70" t="s">
        <v>220</v>
      </c>
      <c r="G264" s="86">
        <f>+G265</f>
        <v>0</v>
      </c>
      <c r="H264" s="86">
        <f>+H265</f>
        <v>0</v>
      </c>
      <c r="I264" s="86">
        <f>+I265</f>
        <v>0</v>
      </c>
      <c r="J264" s="86">
        <f>+J265</f>
        <v>0</v>
      </c>
      <c r="K264" s="66">
        <f>+K265</f>
        <v>0</v>
      </c>
    </row>
    <row r="265" spans="1:11" ht="12.75" x14ac:dyDescent="0.2">
      <c r="A265" s="77">
        <v>2</v>
      </c>
      <c r="B265" s="60">
        <v>3</v>
      </c>
      <c r="C265" s="60">
        <v>5</v>
      </c>
      <c r="D265" s="60">
        <v>1</v>
      </c>
      <c r="E265" s="60" t="s">
        <v>24</v>
      </c>
      <c r="F265" s="61" t="s">
        <v>221</v>
      </c>
      <c r="G265" s="68"/>
      <c r="H265" s="68"/>
      <c r="I265" s="68"/>
      <c r="J265" s="63">
        <f>SUBTOTAL(9,G265:I265)</f>
        <v>0</v>
      </c>
      <c r="K265" s="64">
        <f>IFERROR(J265/$J$18*100,"0.00")</f>
        <v>0</v>
      </c>
    </row>
    <row r="266" spans="1:11" ht="12.75" x14ac:dyDescent="0.2">
      <c r="A266" s="54">
        <v>2</v>
      </c>
      <c r="B266" s="55">
        <v>3</v>
      </c>
      <c r="C266" s="55">
        <v>5</v>
      </c>
      <c r="D266" s="55">
        <v>2</v>
      </c>
      <c r="E266" s="55"/>
      <c r="F266" s="70" t="s">
        <v>222</v>
      </c>
      <c r="G266" s="86">
        <f>+G267</f>
        <v>0</v>
      </c>
      <c r="H266" s="86">
        <f>+H267</f>
        <v>0</v>
      </c>
      <c r="I266" s="86">
        <f>+I267</f>
        <v>0</v>
      </c>
      <c r="J266" s="86">
        <f>+J267</f>
        <v>0</v>
      </c>
      <c r="K266" s="66">
        <f>+K267</f>
        <v>0</v>
      </c>
    </row>
    <row r="267" spans="1:11" ht="12.75" x14ac:dyDescent="0.2">
      <c r="A267" s="77">
        <v>2</v>
      </c>
      <c r="B267" s="60">
        <v>3</v>
      </c>
      <c r="C267" s="60">
        <v>5</v>
      </c>
      <c r="D267" s="60">
        <v>2</v>
      </c>
      <c r="E267" s="60" t="s">
        <v>24</v>
      </c>
      <c r="F267" s="61" t="s">
        <v>222</v>
      </c>
      <c r="G267" s="68"/>
      <c r="H267" s="68"/>
      <c r="I267" s="68"/>
      <c r="J267" s="63">
        <f>SUBTOTAL(9,G267:I267)</f>
        <v>0</v>
      </c>
      <c r="K267" s="64">
        <f>IFERROR(J267/$J$18*100,"0.00")</f>
        <v>0</v>
      </c>
    </row>
    <row r="268" spans="1:11" ht="12.75" x14ac:dyDescent="0.2">
      <c r="A268" s="54">
        <v>2</v>
      </c>
      <c r="B268" s="55">
        <v>3</v>
      </c>
      <c r="C268" s="55">
        <v>5</v>
      </c>
      <c r="D268" s="55">
        <v>3</v>
      </c>
      <c r="E268" s="55"/>
      <c r="F268" s="70" t="s">
        <v>223</v>
      </c>
      <c r="G268" s="86">
        <f>+G269</f>
        <v>0</v>
      </c>
      <c r="H268" s="86">
        <f>+H269</f>
        <v>0</v>
      </c>
      <c r="I268" s="86">
        <f>+I269</f>
        <v>0</v>
      </c>
      <c r="J268" s="86">
        <f>+J269</f>
        <v>0</v>
      </c>
      <c r="K268" s="66">
        <f>+K269</f>
        <v>0</v>
      </c>
    </row>
    <row r="269" spans="1:11" ht="12.75" x14ac:dyDescent="0.2">
      <c r="A269" s="77">
        <v>2</v>
      </c>
      <c r="B269" s="60">
        <v>3</v>
      </c>
      <c r="C269" s="60">
        <v>5</v>
      </c>
      <c r="D269" s="60">
        <v>3</v>
      </c>
      <c r="E269" s="60" t="s">
        <v>24</v>
      </c>
      <c r="F269" s="61" t="s">
        <v>223</v>
      </c>
      <c r="G269" s="62"/>
      <c r="H269" s="62"/>
      <c r="I269" s="62"/>
      <c r="J269" s="63">
        <f>SUBTOTAL(9,G269:I269)</f>
        <v>0</v>
      </c>
      <c r="K269" s="64">
        <f>IFERROR(J269/$J$18*100,"0.00")</f>
        <v>0</v>
      </c>
    </row>
    <row r="270" spans="1:11" ht="12.75" x14ac:dyDescent="0.2">
      <c r="A270" s="54">
        <v>2</v>
      </c>
      <c r="B270" s="55">
        <v>3</v>
      </c>
      <c r="C270" s="55">
        <v>5</v>
      </c>
      <c r="D270" s="55">
        <v>4</v>
      </c>
      <c r="E270" s="55"/>
      <c r="F270" s="70" t="s">
        <v>224</v>
      </c>
      <c r="G270" s="86">
        <f>+G271</f>
        <v>0</v>
      </c>
      <c r="H270" s="86">
        <f>+H271</f>
        <v>0</v>
      </c>
      <c r="I270" s="86">
        <f>+I271</f>
        <v>0</v>
      </c>
      <c r="J270" s="86">
        <f>+J271</f>
        <v>0</v>
      </c>
      <c r="K270" s="66">
        <f>+K271</f>
        <v>0</v>
      </c>
    </row>
    <row r="271" spans="1:11" ht="12.75" x14ac:dyDescent="0.2">
      <c r="A271" s="77">
        <v>2</v>
      </c>
      <c r="B271" s="60">
        <v>3</v>
      </c>
      <c r="C271" s="60">
        <v>5</v>
      </c>
      <c r="D271" s="60">
        <v>4</v>
      </c>
      <c r="E271" s="60" t="s">
        <v>24</v>
      </c>
      <c r="F271" s="61" t="s">
        <v>224</v>
      </c>
      <c r="G271" s="68"/>
      <c r="H271" s="68"/>
      <c r="I271" s="68"/>
      <c r="J271" s="63">
        <f>SUBTOTAL(9,G271:I271)</f>
        <v>0</v>
      </c>
      <c r="K271" s="64">
        <f>IFERROR(J271/$J$18*100,"0.00")</f>
        <v>0</v>
      </c>
    </row>
    <row r="272" spans="1:11" ht="12.75" x14ac:dyDescent="0.2">
      <c r="A272" s="54">
        <v>2</v>
      </c>
      <c r="B272" s="55">
        <v>3</v>
      </c>
      <c r="C272" s="55">
        <v>5</v>
      </c>
      <c r="D272" s="55">
        <v>5</v>
      </c>
      <c r="E272" s="55"/>
      <c r="F272" s="70" t="s">
        <v>225</v>
      </c>
      <c r="G272" s="86">
        <f>+G273</f>
        <v>1600000</v>
      </c>
      <c r="H272" s="86">
        <f>+H273</f>
        <v>0</v>
      </c>
      <c r="I272" s="86">
        <f>+I273</f>
        <v>0</v>
      </c>
      <c r="J272" s="86">
        <f>+J273</f>
        <v>1600000</v>
      </c>
      <c r="K272" s="66">
        <f>+K273</f>
        <v>1.1285676409875838</v>
      </c>
    </row>
    <row r="273" spans="1:11" ht="12.75" x14ac:dyDescent="0.2">
      <c r="A273" s="77">
        <v>2</v>
      </c>
      <c r="B273" s="60">
        <v>3</v>
      </c>
      <c r="C273" s="60">
        <v>5</v>
      </c>
      <c r="D273" s="60">
        <v>5</v>
      </c>
      <c r="E273" s="60" t="s">
        <v>24</v>
      </c>
      <c r="F273" s="61" t="s">
        <v>226</v>
      </c>
      <c r="G273" s="62">
        <v>1600000</v>
      </c>
      <c r="H273" s="62"/>
      <c r="I273" s="62"/>
      <c r="J273" s="63">
        <f>SUBTOTAL(9,G273:I273)</f>
        <v>1600000</v>
      </c>
      <c r="K273" s="64">
        <f>IFERROR(J273/$J$18*100,"0.00")</f>
        <v>1.1285676409875838</v>
      </c>
    </row>
    <row r="274" spans="1:11" ht="12.75" x14ac:dyDescent="0.2">
      <c r="A274" s="49">
        <v>2</v>
      </c>
      <c r="B274" s="50">
        <v>3</v>
      </c>
      <c r="C274" s="50">
        <v>6</v>
      </c>
      <c r="D274" s="50"/>
      <c r="E274" s="50"/>
      <c r="F274" s="51" t="s">
        <v>227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</row>
    <row r="275" spans="1:11" ht="12.75" x14ac:dyDescent="0.2">
      <c r="A275" s="54">
        <v>2</v>
      </c>
      <c r="B275" s="55">
        <v>3</v>
      </c>
      <c r="C275" s="55">
        <v>6</v>
      </c>
      <c r="D275" s="55">
        <v>1</v>
      </c>
      <c r="E275" s="55"/>
      <c r="F275" s="70" t="s">
        <v>228</v>
      </c>
      <c r="G275" s="86">
        <f>+G276+G277+G278+G279</f>
        <v>0</v>
      </c>
      <c r="H275" s="86">
        <f>+H276+H277+H278+H279</f>
        <v>0</v>
      </c>
      <c r="I275" s="86">
        <f>+I276+I277+I278+I279</f>
        <v>0</v>
      </c>
      <c r="J275" s="86">
        <f>+J276+J277+J278+J279</f>
        <v>0</v>
      </c>
      <c r="K275" s="66">
        <f>+K276+K277+K278+K279</f>
        <v>0</v>
      </c>
    </row>
    <row r="276" spans="1:11" ht="12.75" x14ac:dyDescent="0.2">
      <c r="A276" s="77">
        <v>2</v>
      </c>
      <c r="B276" s="60">
        <v>3</v>
      </c>
      <c r="C276" s="60">
        <v>6</v>
      </c>
      <c r="D276" s="60">
        <v>1</v>
      </c>
      <c r="E276" s="60" t="s">
        <v>24</v>
      </c>
      <c r="F276" s="61" t="s">
        <v>229</v>
      </c>
      <c r="G276" s="62"/>
      <c r="H276" s="62"/>
      <c r="I276" s="62"/>
      <c r="J276" s="62">
        <f>SUBTOTAL(9,G276:I276)</f>
        <v>0</v>
      </c>
      <c r="K276" s="87">
        <f>IFERROR(J276/$J$18*100,"0.00")</f>
        <v>0</v>
      </c>
    </row>
    <row r="277" spans="1:11" ht="12.75" x14ac:dyDescent="0.2">
      <c r="A277" s="77">
        <v>2</v>
      </c>
      <c r="B277" s="60">
        <v>3</v>
      </c>
      <c r="C277" s="60">
        <v>6</v>
      </c>
      <c r="D277" s="60">
        <v>1</v>
      </c>
      <c r="E277" s="60" t="s">
        <v>26</v>
      </c>
      <c r="F277" s="61" t="s">
        <v>230</v>
      </c>
      <c r="G277" s="62"/>
      <c r="H277" s="62"/>
      <c r="I277" s="62"/>
      <c r="J277" s="62">
        <f>SUBTOTAL(9,G277:I277)</f>
        <v>0</v>
      </c>
      <c r="K277" s="87">
        <f>IFERROR(J277/$J$18*100,"0.00")</f>
        <v>0</v>
      </c>
    </row>
    <row r="278" spans="1:11" ht="12.75" x14ac:dyDescent="0.2">
      <c r="A278" s="77">
        <v>2</v>
      </c>
      <c r="B278" s="60">
        <v>3</v>
      </c>
      <c r="C278" s="60">
        <v>6</v>
      </c>
      <c r="D278" s="60">
        <v>1</v>
      </c>
      <c r="E278" s="60" t="s">
        <v>28</v>
      </c>
      <c r="F278" s="61" t="s">
        <v>231</v>
      </c>
      <c r="G278" s="62"/>
      <c r="H278" s="62"/>
      <c r="I278" s="62"/>
      <c r="J278" s="62">
        <f>SUBTOTAL(9,G278:I278)</f>
        <v>0</v>
      </c>
      <c r="K278" s="87">
        <f>IFERROR(J278/$J$18*100,"0.00")</f>
        <v>0</v>
      </c>
    </row>
    <row r="279" spans="1:11" ht="12.75" x14ac:dyDescent="0.2">
      <c r="A279" s="77">
        <v>2</v>
      </c>
      <c r="B279" s="60">
        <v>3</v>
      </c>
      <c r="C279" s="60">
        <v>6</v>
      </c>
      <c r="D279" s="60">
        <v>1</v>
      </c>
      <c r="E279" s="60" t="s">
        <v>30</v>
      </c>
      <c r="F279" s="61" t="s">
        <v>232</v>
      </c>
      <c r="G279" s="62"/>
      <c r="H279" s="62"/>
      <c r="I279" s="62"/>
      <c r="J279" s="62">
        <f>SUBTOTAL(9,G279:I279)</f>
        <v>0</v>
      </c>
      <c r="K279" s="87">
        <f>IFERROR(J279/$J$18*100,"0.00")</f>
        <v>0</v>
      </c>
    </row>
    <row r="280" spans="1:11" ht="12.75" x14ac:dyDescent="0.2">
      <c r="A280" s="77">
        <v>2</v>
      </c>
      <c r="B280" s="60">
        <v>3</v>
      </c>
      <c r="C280" s="60">
        <v>6</v>
      </c>
      <c r="D280" s="60">
        <v>1</v>
      </c>
      <c r="E280" s="60" t="s">
        <v>32</v>
      </c>
      <c r="F280" s="61" t="s">
        <v>233</v>
      </c>
      <c r="G280" s="68"/>
      <c r="H280" s="68"/>
      <c r="I280" s="68"/>
      <c r="J280" s="62">
        <f>SUBTOTAL(9,G280:I280)</f>
        <v>0</v>
      </c>
      <c r="K280" s="87">
        <f>IFERROR(J280/$J$18*100,"0.00")</f>
        <v>0</v>
      </c>
    </row>
    <row r="281" spans="1:11" ht="12.75" x14ac:dyDescent="0.2">
      <c r="A281" s="54">
        <v>2</v>
      </c>
      <c r="B281" s="55">
        <v>3</v>
      </c>
      <c r="C281" s="55">
        <v>6</v>
      </c>
      <c r="D281" s="55">
        <v>2</v>
      </c>
      <c r="E281" s="55"/>
      <c r="F281" s="70" t="s">
        <v>234</v>
      </c>
      <c r="G281" s="86">
        <f>+G282+G283+G284</f>
        <v>0</v>
      </c>
      <c r="H281" s="86">
        <f>+H282+H283+H284</f>
        <v>0</v>
      </c>
      <c r="I281" s="86">
        <f>+I282+I283+I284</f>
        <v>0</v>
      </c>
      <c r="J281" s="86">
        <f>+J282+J283+J284</f>
        <v>0</v>
      </c>
      <c r="K281" s="66">
        <f>+K282+K283+K284</f>
        <v>0</v>
      </c>
    </row>
    <row r="282" spans="1:11" ht="12.75" x14ac:dyDescent="0.2">
      <c r="A282" s="77">
        <v>2</v>
      </c>
      <c r="B282" s="60">
        <v>3</v>
      </c>
      <c r="C282" s="60">
        <v>6</v>
      </c>
      <c r="D282" s="60">
        <v>2</v>
      </c>
      <c r="E282" s="60" t="s">
        <v>24</v>
      </c>
      <c r="F282" s="61" t="s">
        <v>235</v>
      </c>
      <c r="G282" s="62"/>
      <c r="H282" s="62"/>
      <c r="I282" s="62"/>
      <c r="J282" s="62">
        <f>SUBTOTAL(9,G282:I282)</f>
        <v>0</v>
      </c>
      <c r="K282" s="87">
        <f>IFERROR(J282/$J$18*100,"0.00")</f>
        <v>0</v>
      </c>
    </row>
    <row r="283" spans="1:11" ht="12.75" x14ac:dyDescent="0.2">
      <c r="A283" s="77">
        <v>2</v>
      </c>
      <c r="B283" s="60">
        <v>3</v>
      </c>
      <c r="C283" s="60">
        <v>6</v>
      </c>
      <c r="D283" s="60">
        <v>2</v>
      </c>
      <c r="E283" s="60" t="s">
        <v>26</v>
      </c>
      <c r="F283" s="61" t="s">
        <v>236</v>
      </c>
      <c r="G283" s="62"/>
      <c r="H283" s="62"/>
      <c r="I283" s="62"/>
      <c r="J283" s="62">
        <f>SUBTOTAL(9,G283:I283)</f>
        <v>0</v>
      </c>
      <c r="K283" s="87">
        <f>IFERROR(J283/$J$18*100,"0.00")</f>
        <v>0</v>
      </c>
    </row>
    <row r="284" spans="1:11" ht="12.75" x14ac:dyDescent="0.2">
      <c r="A284" s="77">
        <v>2</v>
      </c>
      <c r="B284" s="60">
        <v>3</v>
      </c>
      <c r="C284" s="60">
        <v>6</v>
      </c>
      <c r="D284" s="60">
        <v>2</v>
      </c>
      <c r="E284" s="60" t="s">
        <v>28</v>
      </c>
      <c r="F284" s="61" t="s">
        <v>237</v>
      </c>
      <c r="G284" s="68"/>
      <c r="H284" s="68"/>
      <c r="I284" s="68"/>
      <c r="J284" s="62">
        <f>SUBTOTAL(9,G284:I284)</f>
        <v>0</v>
      </c>
      <c r="K284" s="87">
        <f>IFERROR(J284/$J$18*100,"0.00")</f>
        <v>0</v>
      </c>
    </row>
    <row r="285" spans="1:11" ht="12.75" x14ac:dyDescent="0.2">
      <c r="A285" s="54">
        <v>2</v>
      </c>
      <c r="B285" s="55">
        <v>3</v>
      </c>
      <c r="C285" s="55">
        <v>6</v>
      </c>
      <c r="D285" s="55">
        <v>3</v>
      </c>
      <c r="E285" s="55"/>
      <c r="F285" s="70" t="s">
        <v>238</v>
      </c>
      <c r="G285" s="86">
        <f>+G286+G287+G288</f>
        <v>0</v>
      </c>
      <c r="H285" s="86">
        <f>+H286+H287+H288</f>
        <v>0</v>
      </c>
      <c r="I285" s="86">
        <f>+I286+I287+I288</f>
        <v>0</v>
      </c>
      <c r="J285" s="86">
        <f>+J286+J287+J288</f>
        <v>0</v>
      </c>
      <c r="K285" s="66">
        <f>+K286+K287+K288</f>
        <v>0</v>
      </c>
    </row>
    <row r="286" spans="1:11" ht="12.75" x14ac:dyDescent="0.2">
      <c r="A286" s="77">
        <v>2</v>
      </c>
      <c r="B286" s="60">
        <v>3</v>
      </c>
      <c r="C286" s="60">
        <v>6</v>
      </c>
      <c r="D286" s="60">
        <v>3</v>
      </c>
      <c r="E286" s="60" t="s">
        <v>30</v>
      </c>
      <c r="F286" s="89" t="s">
        <v>239</v>
      </c>
      <c r="G286" s="62"/>
      <c r="H286" s="62"/>
      <c r="I286" s="62"/>
      <c r="J286" s="63">
        <f>SUBTOTAL(9,G286:I286)</f>
        <v>0</v>
      </c>
      <c r="K286" s="64">
        <f>IFERROR(J286/$J$18*100,"0.00")</f>
        <v>0</v>
      </c>
    </row>
    <row r="287" spans="1:11" ht="12.75" x14ac:dyDescent="0.2">
      <c r="A287" s="77">
        <v>2</v>
      </c>
      <c r="B287" s="60">
        <v>3</v>
      </c>
      <c r="C287" s="60">
        <v>6</v>
      </c>
      <c r="D287" s="60">
        <v>3</v>
      </c>
      <c r="E287" s="60" t="s">
        <v>32</v>
      </c>
      <c r="F287" s="61" t="s">
        <v>240</v>
      </c>
      <c r="G287" s="62"/>
      <c r="H287" s="62"/>
      <c r="I287" s="62"/>
      <c r="J287" s="63">
        <f>SUBTOTAL(9,G287:I287)</f>
        <v>0</v>
      </c>
      <c r="K287" s="64">
        <f>IFERROR(J287/$J$18*100,"0.00")</f>
        <v>0</v>
      </c>
    </row>
    <row r="288" spans="1:11" ht="12.75" x14ac:dyDescent="0.2">
      <c r="A288" s="77">
        <v>2</v>
      </c>
      <c r="B288" s="60">
        <v>3</v>
      </c>
      <c r="C288" s="60">
        <v>6</v>
      </c>
      <c r="D288" s="60">
        <v>3</v>
      </c>
      <c r="E288" s="60" t="s">
        <v>34</v>
      </c>
      <c r="F288" s="61" t="s">
        <v>241</v>
      </c>
      <c r="G288" s="68"/>
      <c r="H288" s="68"/>
      <c r="I288" s="68"/>
      <c r="J288" s="63">
        <f>SUBTOTAL(9,G288:I288)</f>
        <v>0</v>
      </c>
      <c r="K288" s="64">
        <f>IFERROR(J288/$J$18*100,"0.00")</f>
        <v>0</v>
      </c>
    </row>
    <row r="289" spans="1:11" ht="12.75" x14ac:dyDescent="0.2">
      <c r="A289" s="54">
        <v>2</v>
      </c>
      <c r="B289" s="55">
        <v>3</v>
      </c>
      <c r="C289" s="55">
        <v>6</v>
      </c>
      <c r="D289" s="55">
        <v>4</v>
      </c>
      <c r="E289" s="55"/>
      <c r="F289" s="70" t="s">
        <v>242</v>
      </c>
      <c r="G289" s="86">
        <f>+G290+G291+G292+G293+G294+G295+G296</f>
        <v>0</v>
      </c>
      <c r="H289" s="86">
        <f>+H290+H291+H292+H293+H294+H295+H296</f>
        <v>0</v>
      </c>
      <c r="I289" s="86">
        <f>+I290+I291+I292+I293+I294+I295+I296</f>
        <v>0</v>
      </c>
      <c r="J289" s="86">
        <f>+J290+J291+J292+J293+J294+J295+J296</f>
        <v>0</v>
      </c>
      <c r="K289" s="66">
        <f>+K290+K291+K292+K293+K294+K295+K296</f>
        <v>0</v>
      </c>
    </row>
    <row r="290" spans="1:11" ht="12.75" x14ac:dyDescent="0.2">
      <c r="A290" s="77">
        <v>2</v>
      </c>
      <c r="B290" s="60">
        <v>3</v>
      </c>
      <c r="C290" s="60">
        <v>6</v>
      </c>
      <c r="D290" s="60">
        <v>4</v>
      </c>
      <c r="E290" s="60" t="s">
        <v>24</v>
      </c>
      <c r="F290" s="61" t="s">
        <v>243</v>
      </c>
      <c r="G290" s="62"/>
      <c r="H290" s="62"/>
      <c r="I290" s="62"/>
      <c r="J290" s="63">
        <f t="shared" ref="J290:J296" si="12">SUBTOTAL(9,G290:I290)</f>
        <v>0</v>
      </c>
      <c r="K290" s="64">
        <f t="shared" ref="K290:K296" si="13">IFERROR(J290/$J$18*100,"0.00")</f>
        <v>0</v>
      </c>
    </row>
    <row r="291" spans="1:11" ht="12.75" x14ac:dyDescent="0.2">
      <c r="A291" s="77">
        <v>2</v>
      </c>
      <c r="B291" s="60">
        <v>3</v>
      </c>
      <c r="C291" s="60">
        <v>6</v>
      </c>
      <c r="D291" s="60">
        <v>4</v>
      </c>
      <c r="E291" s="60" t="s">
        <v>26</v>
      </c>
      <c r="F291" s="61" t="s">
        <v>244</v>
      </c>
      <c r="G291" s="62"/>
      <c r="H291" s="62"/>
      <c r="I291" s="62"/>
      <c r="J291" s="63">
        <f t="shared" si="12"/>
        <v>0</v>
      </c>
      <c r="K291" s="64">
        <f t="shared" si="13"/>
        <v>0</v>
      </c>
    </row>
    <row r="292" spans="1:11" ht="12.75" x14ac:dyDescent="0.2">
      <c r="A292" s="77">
        <v>2</v>
      </c>
      <c r="B292" s="60">
        <v>3</v>
      </c>
      <c r="C292" s="60">
        <v>6</v>
      </c>
      <c r="D292" s="60">
        <v>4</v>
      </c>
      <c r="E292" s="60" t="s">
        <v>28</v>
      </c>
      <c r="F292" s="61" t="s">
        <v>245</v>
      </c>
      <c r="G292" s="62"/>
      <c r="H292" s="62"/>
      <c r="I292" s="62"/>
      <c r="J292" s="63">
        <f t="shared" si="12"/>
        <v>0</v>
      </c>
      <c r="K292" s="64">
        <f t="shared" si="13"/>
        <v>0</v>
      </c>
    </row>
    <row r="293" spans="1:11" ht="12.75" x14ac:dyDescent="0.2">
      <c r="A293" s="77">
        <v>2</v>
      </c>
      <c r="B293" s="60">
        <v>3</v>
      </c>
      <c r="C293" s="60">
        <v>6</v>
      </c>
      <c r="D293" s="60">
        <v>4</v>
      </c>
      <c r="E293" s="60" t="s">
        <v>30</v>
      </c>
      <c r="F293" s="61" t="s">
        <v>246</v>
      </c>
      <c r="G293" s="62"/>
      <c r="H293" s="62"/>
      <c r="I293" s="62"/>
      <c r="J293" s="63">
        <f t="shared" si="12"/>
        <v>0</v>
      </c>
      <c r="K293" s="64">
        <f t="shared" si="13"/>
        <v>0</v>
      </c>
    </row>
    <row r="294" spans="1:11" ht="12.75" x14ac:dyDescent="0.2">
      <c r="A294" s="77">
        <v>2</v>
      </c>
      <c r="B294" s="60">
        <v>3</v>
      </c>
      <c r="C294" s="60">
        <v>6</v>
      </c>
      <c r="D294" s="60">
        <v>4</v>
      </c>
      <c r="E294" s="60" t="s">
        <v>32</v>
      </c>
      <c r="F294" s="61" t="s">
        <v>247</v>
      </c>
      <c r="G294" s="62"/>
      <c r="H294" s="62"/>
      <c r="I294" s="62"/>
      <c r="J294" s="63">
        <f t="shared" si="12"/>
        <v>0</v>
      </c>
      <c r="K294" s="64">
        <f t="shared" si="13"/>
        <v>0</v>
      </c>
    </row>
    <row r="295" spans="1:11" ht="12.75" x14ac:dyDescent="0.2">
      <c r="A295" s="77">
        <v>2</v>
      </c>
      <c r="B295" s="60">
        <v>3</v>
      </c>
      <c r="C295" s="60">
        <v>6</v>
      </c>
      <c r="D295" s="60">
        <v>4</v>
      </c>
      <c r="E295" s="60" t="s">
        <v>34</v>
      </c>
      <c r="F295" s="61" t="s">
        <v>248</v>
      </c>
      <c r="G295" s="62"/>
      <c r="H295" s="62"/>
      <c r="I295" s="62"/>
      <c r="J295" s="63">
        <f t="shared" si="12"/>
        <v>0</v>
      </c>
      <c r="K295" s="64">
        <f t="shared" si="13"/>
        <v>0</v>
      </c>
    </row>
    <row r="296" spans="1:11" ht="12.75" x14ac:dyDescent="0.2">
      <c r="A296" s="77">
        <v>2</v>
      </c>
      <c r="B296" s="60">
        <v>3</v>
      </c>
      <c r="C296" s="60">
        <v>6</v>
      </c>
      <c r="D296" s="60">
        <v>4</v>
      </c>
      <c r="E296" s="60" t="s">
        <v>43</v>
      </c>
      <c r="F296" s="61" t="s">
        <v>249</v>
      </c>
      <c r="G296" s="68"/>
      <c r="H296" s="68"/>
      <c r="I296" s="68"/>
      <c r="J296" s="63">
        <f t="shared" si="12"/>
        <v>0</v>
      </c>
      <c r="K296" s="64">
        <f t="shared" si="13"/>
        <v>0</v>
      </c>
    </row>
    <row r="297" spans="1:11" ht="12.75" x14ac:dyDescent="0.2">
      <c r="A297" s="54">
        <v>2</v>
      </c>
      <c r="B297" s="55">
        <v>3</v>
      </c>
      <c r="C297" s="55">
        <v>6</v>
      </c>
      <c r="D297" s="55">
        <v>9</v>
      </c>
      <c r="E297" s="55"/>
      <c r="F297" s="70" t="s">
        <v>250</v>
      </c>
      <c r="G297" s="86">
        <f>+G298</f>
        <v>0</v>
      </c>
      <c r="H297" s="86">
        <f>+H298</f>
        <v>0</v>
      </c>
      <c r="I297" s="86">
        <f>+I298</f>
        <v>0</v>
      </c>
      <c r="J297" s="86">
        <f>+J298</f>
        <v>0</v>
      </c>
      <c r="K297" s="66">
        <f>+K298</f>
        <v>0</v>
      </c>
    </row>
    <row r="298" spans="1:11" ht="12.75" x14ac:dyDescent="0.2">
      <c r="A298" s="77">
        <v>2</v>
      </c>
      <c r="B298" s="60">
        <v>3</v>
      </c>
      <c r="C298" s="60">
        <v>6</v>
      </c>
      <c r="D298" s="60">
        <v>9</v>
      </c>
      <c r="E298" s="60" t="s">
        <v>24</v>
      </c>
      <c r="F298" s="61" t="s">
        <v>250</v>
      </c>
      <c r="G298" s="68"/>
      <c r="H298" s="68"/>
      <c r="I298" s="68"/>
      <c r="J298" s="63">
        <f>SUBTOTAL(9,G298:I298)</f>
        <v>0</v>
      </c>
      <c r="K298" s="64">
        <f>IFERROR(J298/$J$18*100,"0.00")</f>
        <v>0</v>
      </c>
    </row>
    <row r="299" spans="1:11" ht="12.75" x14ac:dyDescent="0.2">
      <c r="A299" s="49">
        <v>2</v>
      </c>
      <c r="B299" s="50">
        <v>3</v>
      </c>
      <c r="C299" s="50">
        <v>7</v>
      </c>
      <c r="D299" s="50"/>
      <c r="E299" s="50"/>
      <c r="F299" s="51" t="s">
        <v>251</v>
      </c>
      <c r="G299" s="52">
        <v>0</v>
      </c>
      <c r="H299" s="52">
        <v>0</v>
      </c>
      <c r="I299" s="52">
        <v>0</v>
      </c>
      <c r="J299" s="52">
        <v>0</v>
      </c>
      <c r="K299" s="53">
        <v>0</v>
      </c>
    </row>
    <row r="300" spans="1:11" ht="12.75" x14ac:dyDescent="0.2">
      <c r="A300" s="54">
        <v>2</v>
      </c>
      <c r="B300" s="55">
        <v>3</v>
      </c>
      <c r="C300" s="55">
        <v>7</v>
      </c>
      <c r="D300" s="55">
        <v>1</v>
      </c>
      <c r="E300" s="55"/>
      <c r="F300" s="70" t="s">
        <v>252</v>
      </c>
      <c r="G300" s="86">
        <f>+G301+G302+G303+G304+G305+G306+G307</f>
        <v>4931000</v>
      </c>
      <c r="H300" s="86">
        <f>+H301+H302+H303+H304+H305+H306+H307</f>
        <v>1211054.1200000001</v>
      </c>
      <c r="I300" s="86">
        <f>+I301+I302+I303+I304+I305+I306+I307</f>
        <v>0</v>
      </c>
      <c r="J300" s="86">
        <f>+J301+J302+J303+J304+J305+J306+J307</f>
        <v>6142054.1200000001</v>
      </c>
      <c r="K300" s="66">
        <f>+K301+K302+K303+K304+K305+K306+K307</f>
        <v>4.3323272056415441</v>
      </c>
    </row>
    <row r="301" spans="1:11" ht="12.75" x14ac:dyDescent="0.2">
      <c r="A301" s="77">
        <v>2</v>
      </c>
      <c r="B301" s="60">
        <v>3</v>
      </c>
      <c r="C301" s="60">
        <v>7</v>
      </c>
      <c r="D301" s="60">
        <v>1</v>
      </c>
      <c r="E301" s="60" t="s">
        <v>24</v>
      </c>
      <c r="F301" s="61" t="s">
        <v>253</v>
      </c>
      <c r="G301" s="62">
        <v>500000</v>
      </c>
      <c r="H301" s="62">
        <f>675683.12</f>
        <v>675683.12</v>
      </c>
      <c r="I301" s="62"/>
      <c r="J301" s="62">
        <f t="shared" ref="J301:J307" si="14">SUBTOTAL(9,G301:I301)</f>
        <v>1175683.1200000001</v>
      </c>
      <c r="K301" s="87">
        <f t="shared" ref="K301:K307" si="15">IFERROR(J301/$J$18*100,"0.00")</f>
        <v>0.8292737033045765</v>
      </c>
    </row>
    <row r="302" spans="1:11" ht="12.75" x14ac:dyDescent="0.2">
      <c r="A302" s="77">
        <v>2</v>
      </c>
      <c r="B302" s="60">
        <v>3</v>
      </c>
      <c r="C302" s="60">
        <v>7</v>
      </c>
      <c r="D302" s="60">
        <v>1</v>
      </c>
      <c r="E302" s="60" t="s">
        <v>26</v>
      </c>
      <c r="F302" s="61" t="s">
        <v>254</v>
      </c>
      <c r="G302" s="62">
        <v>2000000</v>
      </c>
      <c r="H302" s="62">
        <f>535371</f>
        <v>535371</v>
      </c>
      <c r="I302" s="62"/>
      <c r="J302" s="62">
        <f t="shared" si="14"/>
        <v>2535371</v>
      </c>
      <c r="K302" s="87">
        <f t="shared" si="15"/>
        <v>1.7883360428114572</v>
      </c>
    </row>
    <row r="303" spans="1:11" ht="12.75" x14ac:dyDescent="0.2">
      <c r="A303" s="77">
        <v>2</v>
      </c>
      <c r="B303" s="60">
        <v>3</v>
      </c>
      <c r="C303" s="60">
        <v>7</v>
      </c>
      <c r="D303" s="60">
        <v>1</v>
      </c>
      <c r="E303" s="60" t="s">
        <v>28</v>
      </c>
      <c r="F303" s="61" t="s">
        <v>255</v>
      </c>
      <c r="G303" s="62"/>
      <c r="H303" s="62"/>
      <c r="I303" s="62"/>
      <c r="J303" s="62">
        <f t="shared" si="14"/>
        <v>0</v>
      </c>
      <c r="K303" s="87">
        <f t="shared" si="15"/>
        <v>0</v>
      </c>
    </row>
    <row r="304" spans="1:11" ht="12.75" x14ac:dyDescent="0.2">
      <c r="A304" s="77">
        <v>2</v>
      </c>
      <c r="B304" s="60">
        <v>3</v>
      </c>
      <c r="C304" s="60">
        <v>7</v>
      </c>
      <c r="D304" s="60">
        <v>1</v>
      </c>
      <c r="E304" s="60" t="s">
        <v>30</v>
      </c>
      <c r="F304" s="61" t="s">
        <v>256</v>
      </c>
      <c r="G304" s="62">
        <f>2300000</f>
        <v>2300000</v>
      </c>
      <c r="H304" s="62"/>
      <c r="I304" s="62"/>
      <c r="J304" s="62">
        <f t="shared" si="14"/>
        <v>2300000</v>
      </c>
      <c r="K304" s="87">
        <f t="shared" si="15"/>
        <v>1.6223159839196519</v>
      </c>
    </row>
    <row r="305" spans="1:11" ht="12.75" x14ac:dyDescent="0.2">
      <c r="A305" s="77">
        <v>2</v>
      </c>
      <c r="B305" s="60">
        <v>3</v>
      </c>
      <c r="C305" s="60">
        <v>7</v>
      </c>
      <c r="D305" s="60">
        <v>1</v>
      </c>
      <c r="E305" s="60" t="s">
        <v>32</v>
      </c>
      <c r="F305" s="61" t="s">
        <v>257</v>
      </c>
      <c r="G305" s="62">
        <f>56000</f>
        <v>56000</v>
      </c>
      <c r="H305" s="62"/>
      <c r="I305" s="62"/>
      <c r="J305" s="62">
        <f t="shared" si="14"/>
        <v>56000</v>
      </c>
      <c r="K305" s="87">
        <f t="shared" si="15"/>
        <v>3.9499867434565433E-2</v>
      </c>
    </row>
    <row r="306" spans="1:11" ht="12.75" x14ac:dyDescent="0.2">
      <c r="A306" s="77">
        <v>2</v>
      </c>
      <c r="B306" s="60">
        <v>3</v>
      </c>
      <c r="C306" s="60">
        <v>7</v>
      </c>
      <c r="D306" s="60">
        <v>1</v>
      </c>
      <c r="E306" s="60" t="s">
        <v>34</v>
      </c>
      <c r="F306" s="61" t="s">
        <v>258</v>
      </c>
      <c r="G306" s="62">
        <f>75000</f>
        <v>75000</v>
      </c>
      <c r="H306" s="62"/>
      <c r="I306" s="62"/>
      <c r="J306" s="62">
        <f t="shared" si="14"/>
        <v>75000</v>
      </c>
      <c r="K306" s="87">
        <f t="shared" si="15"/>
        <v>5.2901608171292989E-2</v>
      </c>
    </row>
    <row r="307" spans="1:11" ht="12.75" x14ac:dyDescent="0.2">
      <c r="A307" s="77">
        <v>2</v>
      </c>
      <c r="B307" s="60">
        <v>3</v>
      </c>
      <c r="C307" s="60">
        <v>7</v>
      </c>
      <c r="D307" s="60">
        <v>1</v>
      </c>
      <c r="E307" s="60" t="s">
        <v>43</v>
      </c>
      <c r="F307" s="61" t="s">
        <v>259</v>
      </c>
      <c r="G307" s="68"/>
      <c r="H307" s="68"/>
      <c r="I307" s="68"/>
      <c r="J307" s="62">
        <f t="shared" si="14"/>
        <v>0</v>
      </c>
      <c r="K307" s="87">
        <f t="shared" si="15"/>
        <v>0</v>
      </c>
    </row>
    <row r="308" spans="1:11" ht="12.75" x14ac:dyDescent="0.2">
      <c r="A308" s="54">
        <v>2</v>
      </c>
      <c r="B308" s="55">
        <v>3</v>
      </c>
      <c r="C308" s="55">
        <v>7</v>
      </c>
      <c r="D308" s="55">
        <v>2</v>
      </c>
      <c r="E308" s="55"/>
      <c r="F308" s="70" t="s">
        <v>260</v>
      </c>
      <c r="G308" s="86">
        <f>+G309+G310+G311+G312+G313+G314</f>
        <v>1380.6</v>
      </c>
      <c r="H308" s="86">
        <f>+H309+H310+H311+H312+H313+H314</f>
        <v>1868620.2</v>
      </c>
      <c r="I308" s="86">
        <f>+I309+I310+I311+I312+I313+I314</f>
        <v>0</v>
      </c>
      <c r="J308" s="86">
        <f>+J309+J310+J311+J312+J313+J314</f>
        <v>1870000.8</v>
      </c>
      <c r="K308" s="66">
        <f>+K309+K310+K311+K312+K313+K314</f>
        <v>1.319013994688059</v>
      </c>
    </row>
    <row r="309" spans="1:11" ht="12.75" x14ac:dyDescent="0.2">
      <c r="A309" s="59">
        <v>2</v>
      </c>
      <c r="B309" s="60">
        <v>3</v>
      </c>
      <c r="C309" s="60">
        <v>7</v>
      </c>
      <c r="D309" s="60">
        <v>2</v>
      </c>
      <c r="E309" s="60" t="s">
        <v>24</v>
      </c>
      <c r="F309" s="61" t="s">
        <v>261</v>
      </c>
      <c r="G309" s="62"/>
      <c r="H309" s="62"/>
      <c r="I309" s="62"/>
      <c r="J309" s="62">
        <f t="shared" ref="J309:J314" si="16">SUBTOTAL(9,G309:I309)</f>
        <v>0</v>
      </c>
      <c r="K309" s="87">
        <f t="shared" ref="K309:K314" si="17">IFERROR(J309/$J$18*100,"0.00")</f>
        <v>0</v>
      </c>
    </row>
    <row r="310" spans="1:11" ht="12.75" x14ac:dyDescent="0.2">
      <c r="A310" s="59">
        <v>2</v>
      </c>
      <c r="B310" s="60">
        <v>3</v>
      </c>
      <c r="C310" s="60">
        <v>7</v>
      </c>
      <c r="D310" s="60">
        <v>2</v>
      </c>
      <c r="E310" s="60" t="s">
        <v>26</v>
      </c>
      <c r="F310" s="61" t="s">
        <v>262</v>
      </c>
      <c r="G310" s="62"/>
      <c r="H310" s="62"/>
      <c r="I310" s="62"/>
      <c r="J310" s="62">
        <f t="shared" si="16"/>
        <v>0</v>
      </c>
      <c r="K310" s="87">
        <f t="shared" si="17"/>
        <v>0</v>
      </c>
    </row>
    <row r="311" spans="1:11" ht="12.75" x14ac:dyDescent="0.2">
      <c r="A311" s="59">
        <v>2</v>
      </c>
      <c r="B311" s="60">
        <v>3</v>
      </c>
      <c r="C311" s="60">
        <v>7</v>
      </c>
      <c r="D311" s="60">
        <v>2</v>
      </c>
      <c r="E311" s="60" t="s">
        <v>28</v>
      </c>
      <c r="F311" s="61" t="s">
        <v>263</v>
      </c>
      <c r="G311" s="62">
        <f>1380.6</f>
        <v>1380.6</v>
      </c>
      <c r="H311" s="62"/>
      <c r="I311" s="62"/>
      <c r="J311" s="62">
        <f t="shared" si="16"/>
        <v>1380.6</v>
      </c>
      <c r="K311" s="87">
        <f t="shared" si="17"/>
        <v>9.738128032171613E-4</v>
      </c>
    </row>
    <row r="312" spans="1:11" ht="12.75" x14ac:dyDescent="0.2">
      <c r="A312" s="59">
        <v>2</v>
      </c>
      <c r="B312" s="60">
        <v>3</v>
      </c>
      <c r="C312" s="60">
        <v>7</v>
      </c>
      <c r="D312" s="60">
        <v>2</v>
      </c>
      <c r="E312" s="60" t="s">
        <v>30</v>
      </c>
      <c r="F312" s="61" t="s">
        <v>264</v>
      </c>
      <c r="G312" s="62"/>
      <c r="H312" s="62"/>
      <c r="I312" s="62"/>
      <c r="J312" s="62">
        <f t="shared" si="16"/>
        <v>0</v>
      </c>
      <c r="K312" s="87">
        <f t="shared" si="17"/>
        <v>0</v>
      </c>
    </row>
    <row r="313" spans="1:11" ht="12.75" x14ac:dyDescent="0.2">
      <c r="A313" s="59">
        <v>2</v>
      </c>
      <c r="B313" s="60">
        <v>3</v>
      </c>
      <c r="C313" s="60">
        <v>7</v>
      </c>
      <c r="D313" s="60">
        <v>2</v>
      </c>
      <c r="E313" s="60" t="s">
        <v>32</v>
      </c>
      <c r="F313" s="61" t="s">
        <v>265</v>
      </c>
      <c r="G313" s="68"/>
      <c r="H313" s="68"/>
      <c r="I313" s="68"/>
      <c r="J313" s="62">
        <f t="shared" si="16"/>
        <v>0</v>
      </c>
      <c r="K313" s="87">
        <f t="shared" si="17"/>
        <v>0</v>
      </c>
    </row>
    <row r="314" spans="1:11" ht="12.75" x14ac:dyDescent="0.2">
      <c r="A314" s="89">
        <v>2</v>
      </c>
      <c r="B314" s="94">
        <v>3</v>
      </c>
      <c r="C314" s="94">
        <v>7</v>
      </c>
      <c r="D314" s="94">
        <v>2</v>
      </c>
      <c r="E314" s="94" t="s">
        <v>34</v>
      </c>
      <c r="F314" s="65" t="s">
        <v>266</v>
      </c>
      <c r="G314" s="68"/>
      <c r="H314" s="68">
        <f>14620.2+1704000+150000</f>
        <v>1868620.2</v>
      </c>
      <c r="I314" s="68"/>
      <c r="J314" s="62">
        <f t="shared" si="16"/>
        <v>1868620.2</v>
      </c>
      <c r="K314" s="87">
        <f t="shared" si="17"/>
        <v>1.318040181884842</v>
      </c>
    </row>
    <row r="315" spans="1:11" ht="12.75" x14ac:dyDescent="0.2">
      <c r="A315" s="49">
        <v>2</v>
      </c>
      <c r="B315" s="50">
        <v>3</v>
      </c>
      <c r="C315" s="50">
        <v>8</v>
      </c>
      <c r="D315" s="50"/>
      <c r="E315" s="50"/>
      <c r="F315" s="51" t="s">
        <v>267</v>
      </c>
      <c r="G315" s="52">
        <v>0</v>
      </c>
      <c r="H315" s="52">
        <v>0</v>
      </c>
      <c r="I315" s="52">
        <v>0</v>
      </c>
      <c r="J315" s="52">
        <v>0</v>
      </c>
      <c r="K315" s="53">
        <v>0</v>
      </c>
    </row>
    <row r="316" spans="1:11" ht="12.75" x14ac:dyDescent="0.2">
      <c r="A316" s="95">
        <v>2</v>
      </c>
      <c r="B316" s="96">
        <v>3</v>
      </c>
      <c r="C316" s="96">
        <v>8</v>
      </c>
      <c r="D316" s="96">
        <v>1</v>
      </c>
      <c r="E316" s="96"/>
      <c r="F316" s="56" t="s">
        <v>268</v>
      </c>
      <c r="G316" s="57">
        <v>0</v>
      </c>
      <c r="H316" s="57">
        <v>0</v>
      </c>
      <c r="I316" s="57">
        <v>0</v>
      </c>
      <c r="J316" s="57">
        <v>0</v>
      </c>
      <c r="K316" s="58" t="s">
        <v>48</v>
      </c>
    </row>
    <row r="317" spans="1:11" ht="12.75" x14ac:dyDescent="0.2">
      <c r="A317" s="89">
        <v>2</v>
      </c>
      <c r="B317" s="94">
        <v>3</v>
      </c>
      <c r="C317" s="94">
        <v>8</v>
      </c>
      <c r="D317" s="94">
        <v>1</v>
      </c>
      <c r="E317" s="94" t="s">
        <v>24</v>
      </c>
      <c r="F317" s="65" t="s">
        <v>268</v>
      </c>
      <c r="G317" s="68"/>
      <c r="H317" s="68"/>
      <c r="I317" s="68"/>
      <c r="J317" s="62">
        <f>SUBTOTAL(9,G317:I317)</f>
        <v>0</v>
      </c>
      <c r="K317" s="87">
        <f>IFERROR(J317/$J$18*100,"0.00")</f>
        <v>0</v>
      </c>
    </row>
    <row r="318" spans="1:11" ht="12.75" x14ac:dyDescent="0.2">
      <c r="A318" s="95">
        <v>2</v>
      </c>
      <c r="B318" s="96">
        <v>3</v>
      </c>
      <c r="C318" s="96">
        <v>8</v>
      </c>
      <c r="D318" s="96">
        <v>2</v>
      </c>
      <c r="E318" s="96"/>
      <c r="F318" s="56" t="s">
        <v>269</v>
      </c>
      <c r="G318" s="57">
        <v>0</v>
      </c>
      <c r="H318" s="57">
        <v>0</v>
      </c>
      <c r="I318" s="57">
        <v>0</v>
      </c>
      <c r="J318" s="57">
        <v>0</v>
      </c>
      <c r="K318" s="58" t="s">
        <v>48</v>
      </c>
    </row>
    <row r="319" spans="1:11" ht="12.75" x14ac:dyDescent="0.2">
      <c r="A319" s="89">
        <v>2</v>
      </c>
      <c r="B319" s="94">
        <v>3</v>
      </c>
      <c r="C319" s="94">
        <v>8</v>
      </c>
      <c r="D319" s="94">
        <v>2</v>
      </c>
      <c r="E319" s="94" t="s">
        <v>24</v>
      </c>
      <c r="F319" s="65" t="s">
        <v>269</v>
      </c>
      <c r="G319" s="68"/>
      <c r="H319" s="68"/>
      <c r="I319" s="68"/>
      <c r="J319" s="62">
        <f>SUBTOTAL(9,G319:I319)</f>
        <v>0</v>
      </c>
      <c r="K319" s="87">
        <f>IFERROR(J319/$J$18*100,"0.00")</f>
        <v>0</v>
      </c>
    </row>
    <row r="320" spans="1:11" ht="12.75" x14ac:dyDescent="0.2">
      <c r="A320" s="49">
        <v>2</v>
      </c>
      <c r="B320" s="50">
        <v>3</v>
      </c>
      <c r="C320" s="50">
        <v>9</v>
      </c>
      <c r="D320" s="50"/>
      <c r="E320" s="50"/>
      <c r="F320" s="51" t="s">
        <v>270</v>
      </c>
      <c r="G320" s="52">
        <v>0</v>
      </c>
      <c r="H320" s="52">
        <v>0</v>
      </c>
      <c r="I320" s="52">
        <v>0</v>
      </c>
      <c r="J320" s="52">
        <v>0</v>
      </c>
      <c r="K320" s="53">
        <v>0</v>
      </c>
    </row>
    <row r="321" spans="1:11" ht="12.75" x14ac:dyDescent="0.2">
      <c r="A321" s="54">
        <v>2</v>
      </c>
      <c r="B321" s="55">
        <v>3</v>
      </c>
      <c r="C321" s="55">
        <v>9</v>
      </c>
      <c r="D321" s="55">
        <v>1</v>
      </c>
      <c r="E321" s="55"/>
      <c r="F321" s="70" t="s">
        <v>271</v>
      </c>
      <c r="G321" s="86">
        <f>+G322</f>
        <v>1300000</v>
      </c>
      <c r="H321" s="86">
        <f>+H322</f>
        <v>2000000</v>
      </c>
      <c r="I321" s="86">
        <f>+I322</f>
        <v>0</v>
      </c>
      <c r="J321" s="86">
        <f>+J322</f>
        <v>3300000</v>
      </c>
      <c r="K321" s="66">
        <f>+K322</f>
        <v>2.3276707595368915</v>
      </c>
    </row>
    <row r="322" spans="1:11" ht="12.75" x14ac:dyDescent="0.2">
      <c r="A322" s="77">
        <v>2</v>
      </c>
      <c r="B322" s="60">
        <v>3</v>
      </c>
      <c r="C322" s="60">
        <v>9</v>
      </c>
      <c r="D322" s="60">
        <v>1</v>
      </c>
      <c r="E322" s="60" t="s">
        <v>24</v>
      </c>
      <c r="F322" s="61" t="s">
        <v>272</v>
      </c>
      <c r="G322" s="62">
        <v>1300000</v>
      </c>
      <c r="H322" s="62">
        <f>2000000</f>
        <v>2000000</v>
      </c>
      <c r="I322" s="62"/>
      <c r="J322" s="62">
        <f>SUBTOTAL(9,G322:I322)</f>
        <v>3300000</v>
      </c>
      <c r="K322" s="87">
        <f>IFERROR(J322/$J$18*100,"0.00")</f>
        <v>2.3276707595368915</v>
      </c>
    </row>
    <row r="323" spans="1:11" ht="12.75" x14ac:dyDescent="0.2">
      <c r="A323" s="54">
        <v>2</v>
      </c>
      <c r="B323" s="55">
        <v>3</v>
      </c>
      <c r="C323" s="55">
        <v>9</v>
      </c>
      <c r="D323" s="55">
        <v>2</v>
      </c>
      <c r="E323" s="55"/>
      <c r="F323" s="70" t="s">
        <v>273</v>
      </c>
      <c r="G323" s="86">
        <f>+G324+G325</f>
        <v>3624981.82</v>
      </c>
      <c r="H323" s="86">
        <f>+H324+H325</f>
        <v>304326.45999999996</v>
      </c>
      <c r="I323" s="86">
        <f>+I324+I325</f>
        <v>0</v>
      </c>
      <c r="J323" s="86">
        <f>+J324+J325</f>
        <v>3929308.28</v>
      </c>
      <c r="K323" s="66">
        <f>+K324+K325</f>
        <v>2.7715563601703628</v>
      </c>
    </row>
    <row r="324" spans="1:11" ht="12.75" x14ac:dyDescent="0.2">
      <c r="A324" s="77">
        <v>2</v>
      </c>
      <c r="B324" s="60">
        <v>3</v>
      </c>
      <c r="C324" s="60">
        <v>9</v>
      </c>
      <c r="D324" s="60">
        <v>2</v>
      </c>
      <c r="E324" s="60" t="s">
        <v>24</v>
      </c>
      <c r="F324" s="61" t="s">
        <v>274</v>
      </c>
      <c r="G324" s="62">
        <f>23111.77+330+540+1000.05+2400000</f>
        <v>2424981.8199999998</v>
      </c>
      <c r="H324" s="62">
        <f>27576.05+144+270883.41+5723</f>
        <v>304326.45999999996</v>
      </c>
      <c r="I324" s="62"/>
      <c r="J324" s="62">
        <f>SUBTOTAL(9,G324:I324)</f>
        <v>2729308.28</v>
      </c>
      <c r="K324" s="87">
        <f>IFERROR(J324/$J$18*100,"0.00")</f>
        <v>1.9251306294296748</v>
      </c>
    </row>
    <row r="325" spans="1:11" ht="12.75" x14ac:dyDescent="0.2">
      <c r="A325" s="77">
        <v>2</v>
      </c>
      <c r="B325" s="60">
        <v>3</v>
      </c>
      <c r="C325" s="60">
        <v>9</v>
      </c>
      <c r="D325" s="60">
        <v>2</v>
      </c>
      <c r="E325" s="60" t="s">
        <v>26</v>
      </c>
      <c r="F325" s="61" t="s">
        <v>275</v>
      </c>
      <c r="G325" s="62">
        <f>1200000</f>
        <v>1200000</v>
      </c>
      <c r="H325" s="62"/>
      <c r="I325" s="62"/>
      <c r="J325" s="62">
        <f>SUBTOTAL(9,G325:I325)</f>
        <v>1200000</v>
      </c>
      <c r="K325" s="87">
        <f>IFERROR(J325/$J$18*100,"0.00")</f>
        <v>0.84642573074068783</v>
      </c>
    </row>
    <row r="326" spans="1:11" ht="12.75" x14ac:dyDescent="0.2">
      <c r="A326" s="54">
        <v>2</v>
      </c>
      <c r="B326" s="55">
        <v>3</v>
      </c>
      <c r="C326" s="55">
        <v>9</v>
      </c>
      <c r="D326" s="55">
        <v>3</v>
      </c>
      <c r="E326" s="55"/>
      <c r="F326" s="70" t="s">
        <v>276</v>
      </c>
      <c r="G326" s="86">
        <f>+G327</f>
        <v>0</v>
      </c>
      <c r="H326" s="86">
        <f>+H327</f>
        <v>10482243.220000001</v>
      </c>
      <c r="I326" s="86">
        <f>+I327</f>
        <v>0</v>
      </c>
      <c r="J326" s="86">
        <f>+J327</f>
        <v>10482243.220000001</v>
      </c>
      <c r="K326" s="66">
        <f>+K327</f>
        <v>7.3937003144084343</v>
      </c>
    </row>
    <row r="327" spans="1:11" ht="12.75" x14ac:dyDescent="0.2">
      <c r="A327" s="77">
        <v>2</v>
      </c>
      <c r="B327" s="60">
        <v>3</v>
      </c>
      <c r="C327" s="60">
        <v>9</v>
      </c>
      <c r="D327" s="60">
        <v>3</v>
      </c>
      <c r="E327" s="60" t="s">
        <v>24</v>
      </c>
      <c r="F327" s="61" t="s">
        <v>276</v>
      </c>
      <c r="G327" s="62"/>
      <c r="H327" s="62">
        <f>10482243.22</f>
        <v>10482243.220000001</v>
      </c>
      <c r="I327" s="62"/>
      <c r="J327" s="62">
        <f>SUBTOTAL(9,G327:I327)</f>
        <v>10482243.220000001</v>
      </c>
      <c r="K327" s="87">
        <f>IFERROR(J327/$J$18*100,"0.00")</f>
        <v>7.3937003144084343</v>
      </c>
    </row>
    <row r="328" spans="1:11" ht="12.75" x14ac:dyDescent="0.2">
      <c r="A328" s="54">
        <v>2</v>
      </c>
      <c r="B328" s="55">
        <v>3</v>
      </c>
      <c r="C328" s="55">
        <v>9</v>
      </c>
      <c r="D328" s="55">
        <v>4</v>
      </c>
      <c r="E328" s="55"/>
      <c r="F328" s="70" t="s">
        <v>277</v>
      </c>
      <c r="G328" s="86">
        <f>+G329</f>
        <v>0</v>
      </c>
      <c r="H328" s="86">
        <f>+H329</f>
        <v>0</v>
      </c>
      <c r="I328" s="86">
        <f>+I329</f>
        <v>0</v>
      </c>
      <c r="J328" s="86">
        <f>+J329</f>
        <v>0</v>
      </c>
      <c r="K328" s="66">
        <f>+K329</f>
        <v>0</v>
      </c>
    </row>
    <row r="329" spans="1:11" ht="12.75" x14ac:dyDescent="0.2">
      <c r="A329" s="77">
        <v>2</v>
      </c>
      <c r="B329" s="60">
        <v>3</v>
      </c>
      <c r="C329" s="60">
        <v>9</v>
      </c>
      <c r="D329" s="60">
        <v>4</v>
      </c>
      <c r="E329" s="60" t="s">
        <v>24</v>
      </c>
      <c r="F329" s="61" t="s">
        <v>277</v>
      </c>
      <c r="G329" s="68"/>
      <c r="H329" s="68"/>
      <c r="I329" s="68"/>
      <c r="J329" s="62">
        <f>SUBTOTAL(9,G329:I329)</f>
        <v>0</v>
      </c>
      <c r="K329" s="87">
        <f>IFERROR(J329/$J$18*100,"0.00")</f>
        <v>0</v>
      </c>
    </row>
    <row r="330" spans="1:11" ht="12.75" x14ac:dyDescent="0.2">
      <c r="A330" s="54">
        <v>2</v>
      </c>
      <c r="B330" s="55">
        <v>3</v>
      </c>
      <c r="C330" s="55">
        <v>9</v>
      </c>
      <c r="D330" s="55">
        <v>5</v>
      </c>
      <c r="E330" s="55"/>
      <c r="F330" s="70" t="s">
        <v>278</v>
      </c>
      <c r="G330" s="86">
        <f>+G331</f>
        <v>320000</v>
      </c>
      <c r="H330" s="86">
        <f>+H331</f>
        <v>0</v>
      </c>
      <c r="I330" s="86">
        <f>+I331</f>
        <v>0</v>
      </c>
      <c r="J330" s="86">
        <f>+J331</f>
        <v>320000</v>
      </c>
      <c r="K330" s="66">
        <f>+K331</f>
        <v>0.22571352819751675</v>
      </c>
    </row>
    <row r="331" spans="1:11" ht="12.75" x14ac:dyDescent="0.2">
      <c r="A331" s="77">
        <v>2</v>
      </c>
      <c r="B331" s="60">
        <v>3</v>
      </c>
      <c r="C331" s="60">
        <v>9</v>
      </c>
      <c r="D331" s="60">
        <v>5</v>
      </c>
      <c r="E331" s="60" t="s">
        <v>24</v>
      </c>
      <c r="F331" s="61" t="s">
        <v>278</v>
      </c>
      <c r="G331" s="68">
        <v>320000</v>
      </c>
      <c r="H331" s="68"/>
      <c r="I331" s="68"/>
      <c r="J331" s="62">
        <f>SUBTOTAL(9,G331:I331)</f>
        <v>320000</v>
      </c>
      <c r="K331" s="87">
        <f>IFERROR(J331/$J$18*100,"0.00")</f>
        <v>0.22571352819751675</v>
      </c>
    </row>
    <row r="332" spans="1:11" ht="12.75" x14ac:dyDescent="0.2">
      <c r="A332" s="54">
        <v>2</v>
      </c>
      <c r="B332" s="55">
        <v>3</v>
      </c>
      <c r="C332" s="55">
        <v>9</v>
      </c>
      <c r="D332" s="55">
        <v>6</v>
      </c>
      <c r="E332" s="55"/>
      <c r="F332" s="70" t="s">
        <v>279</v>
      </c>
      <c r="G332" s="86">
        <f>+G333</f>
        <v>0</v>
      </c>
      <c r="H332" s="86">
        <f>+H333</f>
        <v>531</v>
      </c>
      <c r="I332" s="86">
        <f>+I333</f>
        <v>0</v>
      </c>
      <c r="J332" s="86">
        <f>+J333</f>
        <v>531</v>
      </c>
      <c r="K332" s="66">
        <f>+K333</f>
        <v>3.7454338585275439E-4</v>
      </c>
    </row>
    <row r="333" spans="1:11" ht="12.75" x14ac:dyDescent="0.2">
      <c r="A333" s="77">
        <v>2</v>
      </c>
      <c r="B333" s="60">
        <v>3</v>
      </c>
      <c r="C333" s="60">
        <v>9</v>
      </c>
      <c r="D333" s="60">
        <v>6</v>
      </c>
      <c r="E333" s="60" t="s">
        <v>24</v>
      </c>
      <c r="F333" s="61" t="s">
        <v>279</v>
      </c>
      <c r="G333" s="62"/>
      <c r="H333" s="62">
        <f>531</f>
        <v>531</v>
      </c>
      <c r="I333" s="62"/>
      <c r="J333" s="62">
        <f>SUBTOTAL(9,G333:I333)</f>
        <v>531</v>
      </c>
      <c r="K333" s="87">
        <f>IFERROR(J333/$J$18*100,"0.00")</f>
        <v>3.7454338585275439E-4</v>
      </c>
    </row>
    <row r="334" spans="1:11" ht="12.75" x14ac:dyDescent="0.2">
      <c r="A334" s="54">
        <v>2</v>
      </c>
      <c r="B334" s="55">
        <v>3</v>
      </c>
      <c r="C334" s="55">
        <v>9</v>
      </c>
      <c r="D334" s="55">
        <v>7</v>
      </c>
      <c r="E334" s="55"/>
      <c r="F334" s="70" t="s">
        <v>280</v>
      </c>
      <c r="G334" s="86">
        <f>+G335</f>
        <v>0</v>
      </c>
      <c r="H334" s="86">
        <f>+H335</f>
        <v>0</v>
      </c>
      <c r="I334" s="86">
        <f>+I335</f>
        <v>0</v>
      </c>
      <c r="J334" s="86">
        <f>+J335</f>
        <v>0</v>
      </c>
      <c r="K334" s="66">
        <f>+K335</f>
        <v>0</v>
      </c>
    </row>
    <row r="335" spans="1:11" ht="12.75" x14ac:dyDescent="0.2">
      <c r="A335" s="77">
        <v>2</v>
      </c>
      <c r="B335" s="60">
        <v>3</v>
      </c>
      <c r="C335" s="60">
        <v>9</v>
      </c>
      <c r="D335" s="60">
        <v>7</v>
      </c>
      <c r="E335" s="60" t="s">
        <v>24</v>
      </c>
      <c r="F335" s="61" t="s">
        <v>280</v>
      </c>
      <c r="G335" s="68"/>
      <c r="H335" s="68"/>
      <c r="I335" s="68"/>
      <c r="J335" s="62">
        <f>SUBTOTAL(9,G335:I335)</f>
        <v>0</v>
      </c>
      <c r="K335" s="87">
        <f>IFERROR(J335/$J$18*100,"0.00")</f>
        <v>0</v>
      </c>
    </row>
    <row r="336" spans="1:11" ht="12.75" x14ac:dyDescent="0.2">
      <c r="A336" s="54">
        <v>2</v>
      </c>
      <c r="B336" s="55">
        <v>3</v>
      </c>
      <c r="C336" s="55">
        <v>9</v>
      </c>
      <c r="D336" s="55">
        <v>8</v>
      </c>
      <c r="E336" s="55"/>
      <c r="F336" s="70" t="s">
        <v>281</v>
      </c>
      <c r="G336" s="86">
        <f>+G337</f>
        <v>75020.86</v>
      </c>
      <c r="H336" s="86">
        <f>+H337</f>
        <v>1600000</v>
      </c>
      <c r="I336" s="86">
        <f>+I337</f>
        <v>0</v>
      </c>
      <c r="J336" s="86">
        <f>+J337</f>
        <v>1675020.86</v>
      </c>
      <c r="K336" s="66">
        <f>+K337</f>
        <v>1.1814839628594964</v>
      </c>
    </row>
    <row r="337" spans="1:11" ht="12.75" x14ac:dyDescent="0.2">
      <c r="A337" s="77">
        <v>2</v>
      </c>
      <c r="B337" s="60">
        <v>3</v>
      </c>
      <c r="C337" s="60">
        <v>9</v>
      </c>
      <c r="D337" s="60">
        <v>8</v>
      </c>
      <c r="E337" s="60" t="s">
        <v>24</v>
      </c>
      <c r="F337" s="61" t="s">
        <v>281</v>
      </c>
      <c r="G337" s="68">
        <f>75020.86</f>
        <v>75020.86</v>
      </c>
      <c r="H337" s="68">
        <f>1600000</f>
        <v>1600000</v>
      </c>
      <c r="I337" s="68"/>
      <c r="J337" s="62">
        <f>SUBTOTAL(9,G337:I337)</f>
        <v>1675020.86</v>
      </c>
      <c r="K337" s="87">
        <f>IFERROR(J337/$J$18*100,"0.00")</f>
        <v>1.1814839628594964</v>
      </c>
    </row>
    <row r="338" spans="1:11" ht="12.75" x14ac:dyDescent="0.2">
      <c r="A338" s="54">
        <v>2</v>
      </c>
      <c r="B338" s="55">
        <v>3</v>
      </c>
      <c r="C338" s="55">
        <v>9</v>
      </c>
      <c r="D338" s="55">
        <v>9</v>
      </c>
      <c r="E338" s="55"/>
      <c r="F338" s="70" t="s">
        <v>282</v>
      </c>
      <c r="G338" s="86">
        <f>+G339+G340+G341</f>
        <v>0</v>
      </c>
      <c r="H338" s="86">
        <f>+H339+H340+H341</f>
        <v>624932.9</v>
      </c>
      <c r="I338" s="86">
        <f>+I339+I340+I341</f>
        <v>0</v>
      </c>
      <c r="J338" s="86">
        <f>+J339+J340+J341</f>
        <v>624932.9</v>
      </c>
      <c r="K338" s="87">
        <f>K339+K340+K341</f>
        <v>0.44079940545533097</v>
      </c>
    </row>
    <row r="339" spans="1:11" ht="12.75" x14ac:dyDescent="0.2">
      <c r="A339" s="77">
        <v>2</v>
      </c>
      <c r="B339" s="60">
        <v>3</v>
      </c>
      <c r="C339" s="60">
        <v>9</v>
      </c>
      <c r="D339" s="60">
        <v>9</v>
      </c>
      <c r="E339" s="60" t="s">
        <v>24</v>
      </c>
      <c r="F339" s="61" t="s">
        <v>282</v>
      </c>
      <c r="G339" s="62"/>
      <c r="H339" s="62">
        <f>344932.9+280000</f>
        <v>624932.9</v>
      </c>
      <c r="I339" s="62"/>
      <c r="J339" s="62">
        <f>SUBTOTAL(9,G339:I339)</f>
        <v>624932.9</v>
      </c>
      <c r="K339" s="87">
        <f>IFERROR(J339/$J$18*100,"0.00")</f>
        <v>0.44079940545533097</v>
      </c>
    </row>
    <row r="340" spans="1:11" ht="12.75" x14ac:dyDescent="0.2">
      <c r="A340" s="77">
        <v>2</v>
      </c>
      <c r="B340" s="60">
        <v>3</v>
      </c>
      <c r="C340" s="60">
        <v>9</v>
      </c>
      <c r="D340" s="60">
        <v>9</v>
      </c>
      <c r="E340" s="60" t="s">
        <v>26</v>
      </c>
      <c r="F340" s="61" t="s">
        <v>283</v>
      </c>
      <c r="G340" s="62"/>
      <c r="H340" s="62"/>
      <c r="I340" s="62"/>
      <c r="J340" s="62">
        <f>SUBTOTAL(9,G340:I340)</f>
        <v>0</v>
      </c>
      <c r="K340" s="87">
        <f>IFERROR(J340/$J$18*100,"0.00")</f>
        <v>0</v>
      </c>
    </row>
    <row r="341" spans="1:11" ht="12.75" x14ac:dyDescent="0.2">
      <c r="A341" s="77">
        <v>2</v>
      </c>
      <c r="B341" s="60">
        <v>3</v>
      </c>
      <c r="C341" s="60">
        <v>9</v>
      </c>
      <c r="D341" s="60">
        <v>9</v>
      </c>
      <c r="E341" s="60" t="s">
        <v>30</v>
      </c>
      <c r="F341" s="61" t="s">
        <v>284</v>
      </c>
      <c r="G341" s="62"/>
      <c r="H341" s="62"/>
      <c r="I341" s="62"/>
      <c r="J341" s="62">
        <f>SUBTOTAL(9,G341:I341)</f>
        <v>0</v>
      </c>
      <c r="K341" s="87">
        <f>IFERROR(J341/$J$18*100,"0.00")</f>
        <v>0</v>
      </c>
    </row>
    <row r="342" spans="1:11" ht="12.75" x14ac:dyDescent="0.2">
      <c r="A342" s="43">
        <v>2</v>
      </c>
      <c r="B342" s="44">
        <v>4</v>
      </c>
      <c r="C342" s="45"/>
      <c r="D342" s="45"/>
      <c r="E342" s="45"/>
      <c r="F342" s="46" t="s">
        <v>6</v>
      </c>
      <c r="G342" s="47">
        <v>0</v>
      </c>
      <c r="H342" s="47">
        <v>0</v>
      </c>
      <c r="I342" s="47">
        <v>0</v>
      </c>
      <c r="J342" s="47">
        <v>0</v>
      </c>
      <c r="K342" s="48">
        <v>0</v>
      </c>
    </row>
    <row r="343" spans="1:11" ht="12.75" x14ac:dyDescent="0.2">
      <c r="A343" s="49">
        <v>2</v>
      </c>
      <c r="B343" s="50">
        <v>4</v>
      </c>
      <c r="C343" s="50">
        <v>1</v>
      </c>
      <c r="D343" s="50"/>
      <c r="E343" s="50"/>
      <c r="F343" s="51" t="s">
        <v>285</v>
      </c>
      <c r="G343" s="52">
        <v>0</v>
      </c>
      <c r="H343" s="52">
        <v>0</v>
      </c>
      <c r="I343" s="52">
        <v>0</v>
      </c>
      <c r="J343" s="52">
        <v>0</v>
      </c>
      <c r="K343" s="53">
        <v>0</v>
      </c>
    </row>
    <row r="344" spans="1:11" ht="12.75" x14ac:dyDescent="0.2">
      <c r="A344" s="54">
        <v>2</v>
      </c>
      <c r="B344" s="55">
        <v>4</v>
      </c>
      <c r="C344" s="55">
        <v>1</v>
      </c>
      <c r="D344" s="55">
        <v>1</v>
      </c>
      <c r="E344" s="55"/>
      <c r="F344" s="70" t="s">
        <v>286</v>
      </c>
      <c r="G344" s="86">
        <f>+G345+G346+G347</f>
        <v>0</v>
      </c>
      <c r="H344" s="86">
        <f>+H345+H346+H347</f>
        <v>0</v>
      </c>
      <c r="I344" s="86">
        <f>+I345+I346+I347</f>
        <v>0</v>
      </c>
      <c r="J344" s="86">
        <f>+J345+J346+J347</f>
        <v>0</v>
      </c>
      <c r="K344" s="66">
        <f>+K345+K346+K347</f>
        <v>0</v>
      </c>
    </row>
    <row r="345" spans="1:11" ht="12.75" x14ac:dyDescent="0.2">
      <c r="A345" s="77">
        <v>2</v>
      </c>
      <c r="B345" s="60">
        <v>4</v>
      </c>
      <c r="C345" s="60">
        <v>1</v>
      </c>
      <c r="D345" s="60">
        <v>1</v>
      </c>
      <c r="E345" s="60" t="s">
        <v>24</v>
      </c>
      <c r="F345" s="69" t="s">
        <v>287</v>
      </c>
      <c r="G345" s="62"/>
      <c r="H345" s="62"/>
      <c r="I345" s="62"/>
      <c r="J345" s="63">
        <f>SUBTOTAL(9,G345:I345)</f>
        <v>0</v>
      </c>
      <c r="K345" s="64">
        <f>IFERROR(J345/$J$18*100,"0.00")</f>
        <v>0</v>
      </c>
    </row>
    <row r="346" spans="1:11" ht="12.75" x14ac:dyDescent="0.2">
      <c r="A346" s="77">
        <v>2</v>
      </c>
      <c r="B346" s="60">
        <v>4</v>
      </c>
      <c r="C346" s="60">
        <v>1</v>
      </c>
      <c r="D346" s="60">
        <v>1</v>
      </c>
      <c r="E346" s="60" t="s">
        <v>26</v>
      </c>
      <c r="F346" s="69" t="s">
        <v>288</v>
      </c>
      <c r="G346" s="62"/>
      <c r="H346" s="62"/>
      <c r="I346" s="62"/>
      <c r="J346" s="63">
        <f>SUBTOTAL(9,G346:I346)</f>
        <v>0</v>
      </c>
      <c r="K346" s="64">
        <f>IFERROR(J346/$J$18*100,"0.00")</f>
        <v>0</v>
      </c>
    </row>
    <row r="347" spans="1:11" ht="12.75" x14ac:dyDescent="0.2">
      <c r="A347" s="77">
        <v>2</v>
      </c>
      <c r="B347" s="60">
        <v>4</v>
      </c>
      <c r="C347" s="60">
        <v>1</v>
      </c>
      <c r="D347" s="60">
        <v>1</v>
      </c>
      <c r="E347" s="60" t="s">
        <v>28</v>
      </c>
      <c r="F347" s="69" t="s">
        <v>289</v>
      </c>
      <c r="G347" s="68"/>
      <c r="H347" s="68"/>
      <c r="I347" s="68"/>
      <c r="J347" s="63">
        <f>SUBTOTAL(9,G347:I347)</f>
        <v>0</v>
      </c>
      <c r="K347" s="64">
        <f>IFERROR(J347/$J$18*100,"0.00")</f>
        <v>0</v>
      </c>
    </row>
    <row r="348" spans="1:11" ht="12.75" x14ac:dyDescent="0.2">
      <c r="A348" s="54">
        <v>2</v>
      </c>
      <c r="B348" s="55">
        <v>4</v>
      </c>
      <c r="C348" s="55">
        <v>1</v>
      </c>
      <c r="D348" s="55">
        <v>2</v>
      </c>
      <c r="E348" s="55"/>
      <c r="F348" s="70" t="s">
        <v>290</v>
      </c>
      <c r="G348" s="86">
        <f>+G349+G350+G351</f>
        <v>0</v>
      </c>
      <c r="H348" s="86">
        <f>+H349+H350+H351</f>
        <v>0</v>
      </c>
      <c r="I348" s="86">
        <f>+I349+I350+I351</f>
        <v>0</v>
      </c>
      <c r="J348" s="86">
        <f>+J349+J350+J351</f>
        <v>0</v>
      </c>
      <c r="K348" s="66">
        <f>+K349+K350+K351</f>
        <v>0</v>
      </c>
    </row>
    <row r="349" spans="1:11" ht="12.75" x14ac:dyDescent="0.2">
      <c r="A349" s="77">
        <v>2</v>
      </c>
      <c r="B349" s="60">
        <v>4</v>
      </c>
      <c r="C349" s="60">
        <v>1</v>
      </c>
      <c r="D349" s="60">
        <v>2</v>
      </c>
      <c r="E349" s="60" t="s">
        <v>24</v>
      </c>
      <c r="F349" s="69" t="s">
        <v>291</v>
      </c>
      <c r="G349" s="62"/>
      <c r="H349" s="62"/>
      <c r="I349" s="62"/>
      <c r="J349" s="63">
        <f>SUBTOTAL(9,G349:I349)</f>
        <v>0</v>
      </c>
      <c r="K349" s="64">
        <f>IFERROR(J349/$J$18*100,"0.00")</f>
        <v>0</v>
      </c>
    </row>
    <row r="350" spans="1:11" ht="12.75" x14ac:dyDescent="0.2">
      <c r="A350" s="77">
        <v>2</v>
      </c>
      <c r="B350" s="60">
        <v>4</v>
      </c>
      <c r="C350" s="60">
        <v>1</v>
      </c>
      <c r="D350" s="60">
        <v>2</v>
      </c>
      <c r="E350" s="60" t="s">
        <v>26</v>
      </c>
      <c r="F350" s="69" t="s">
        <v>292</v>
      </c>
      <c r="G350" s="62"/>
      <c r="H350" s="62"/>
      <c r="I350" s="62"/>
      <c r="J350" s="63">
        <f>SUBTOTAL(9,G350:I350)</f>
        <v>0</v>
      </c>
      <c r="K350" s="64">
        <f>IFERROR(J350/$J$18*100,"0.00")</f>
        <v>0</v>
      </c>
    </row>
    <row r="351" spans="1:11" ht="12.75" x14ac:dyDescent="0.2">
      <c r="A351" s="77">
        <v>2</v>
      </c>
      <c r="B351" s="60">
        <v>4</v>
      </c>
      <c r="C351" s="60">
        <v>1</v>
      </c>
      <c r="D351" s="60">
        <v>2</v>
      </c>
      <c r="E351" s="60" t="s">
        <v>28</v>
      </c>
      <c r="F351" s="69" t="s">
        <v>293</v>
      </c>
      <c r="G351" s="68"/>
      <c r="H351" s="68"/>
      <c r="I351" s="68"/>
      <c r="J351" s="63">
        <f>SUBTOTAL(9,G351:I351)</f>
        <v>0</v>
      </c>
      <c r="K351" s="64">
        <f>IFERROR(J351/$J$18*100,"0.00")</f>
        <v>0</v>
      </c>
    </row>
    <row r="352" spans="1:11" ht="12.75" x14ac:dyDescent="0.2">
      <c r="A352" s="54">
        <v>2</v>
      </c>
      <c r="B352" s="55">
        <v>4</v>
      </c>
      <c r="C352" s="55">
        <v>1</v>
      </c>
      <c r="D352" s="55">
        <v>4</v>
      </c>
      <c r="E352" s="60"/>
      <c r="F352" s="97" t="s">
        <v>294</v>
      </c>
      <c r="G352" s="86">
        <f>+G353+G354</f>
        <v>0</v>
      </c>
      <c r="H352" s="86">
        <f>+H353+H354</f>
        <v>0</v>
      </c>
      <c r="I352" s="86">
        <f>+I353+I354</f>
        <v>0</v>
      </c>
      <c r="J352" s="86">
        <f>+J353+J354</f>
        <v>0</v>
      </c>
      <c r="K352" s="66">
        <f>+K353+K354</f>
        <v>0</v>
      </c>
    </row>
    <row r="353" spans="1:11" ht="12.75" x14ac:dyDescent="0.2">
      <c r="A353" s="98">
        <v>2</v>
      </c>
      <c r="B353" s="99">
        <v>4</v>
      </c>
      <c r="C353" s="99">
        <v>1</v>
      </c>
      <c r="D353" s="99">
        <v>4</v>
      </c>
      <c r="E353" s="60" t="s">
        <v>24</v>
      </c>
      <c r="F353" s="100" t="s">
        <v>295</v>
      </c>
      <c r="G353" s="62"/>
      <c r="H353" s="62"/>
      <c r="I353" s="62"/>
      <c r="J353" s="63">
        <f>SUBTOTAL(9,G353:I353)</f>
        <v>0</v>
      </c>
      <c r="K353" s="64">
        <f>IFERROR(J353/$J$18*100,"0.00")</f>
        <v>0</v>
      </c>
    </row>
    <row r="354" spans="1:11" ht="12.75" x14ac:dyDescent="0.2">
      <c r="A354" s="77">
        <v>2</v>
      </c>
      <c r="B354" s="60">
        <v>4</v>
      </c>
      <c r="C354" s="60">
        <v>1</v>
      </c>
      <c r="D354" s="60">
        <v>4</v>
      </c>
      <c r="E354" s="60" t="s">
        <v>26</v>
      </c>
      <c r="F354" s="69" t="s">
        <v>296</v>
      </c>
      <c r="G354" s="68"/>
      <c r="H354" s="68"/>
      <c r="I354" s="68"/>
      <c r="J354" s="63">
        <f>SUBTOTAL(9,G354:I354)</f>
        <v>0</v>
      </c>
      <c r="K354" s="64">
        <f>IFERROR(J354/$J$18*100,"0.00")</f>
        <v>0</v>
      </c>
    </row>
    <row r="355" spans="1:11" ht="12.75" x14ac:dyDescent="0.2">
      <c r="A355" s="79">
        <v>2</v>
      </c>
      <c r="B355" s="55">
        <v>4</v>
      </c>
      <c r="C355" s="55">
        <v>1</v>
      </c>
      <c r="D355" s="55">
        <v>5</v>
      </c>
      <c r="E355" s="55"/>
      <c r="F355" s="97" t="s">
        <v>297</v>
      </c>
      <c r="G355" s="57">
        <v>0</v>
      </c>
      <c r="H355" s="57">
        <v>0</v>
      </c>
      <c r="I355" s="57">
        <v>0</v>
      </c>
      <c r="J355" s="57">
        <v>0</v>
      </c>
      <c r="K355" s="58" t="s">
        <v>48</v>
      </c>
    </row>
    <row r="356" spans="1:11" ht="12.75" x14ac:dyDescent="0.2">
      <c r="A356" s="77">
        <v>2</v>
      </c>
      <c r="B356" s="60">
        <v>4</v>
      </c>
      <c r="C356" s="60">
        <v>1</v>
      </c>
      <c r="D356" s="60">
        <v>5</v>
      </c>
      <c r="E356" s="60" t="s">
        <v>24</v>
      </c>
      <c r="F356" s="69" t="s">
        <v>297</v>
      </c>
      <c r="G356" s="68"/>
      <c r="H356" s="68"/>
      <c r="I356" s="68"/>
      <c r="J356" s="63">
        <f>SUBTOTAL(9,G356:I356)</f>
        <v>0</v>
      </c>
      <c r="K356" s="64">
        <f>IFERROR(J356/$J$18*100,"0.00")</f>
        <v>0</v>
      </c>
    </row>
    <row r="357" spans="1:11" ht="12.75" x14ac:dyDescent="0.2">
      <c r="A357" s="54">
        <v>2</v>
      </c>
      <c r="B357" s="55">
        <v>4</v>
      </c>
      <c r="C357" s="55">
        <v>1</v>
      </c>
      <c r="D357" s="55">
        <v>6</v>
      </c>
      <c r="E357" s="60"/>
      <c r="F357" s="97" t="s">
        <v>298</v>
      </c>
      <c r="G357" s="86">
        <f>+G358</f>
        <v>0</v>
      </c>
      <c r="H357" s="86">
        <f>+H358</f>
        <v>0</v>
      </c>
      <c r="I357" s="86">
        <f>+I358</f>
        <v>0</v>
      </c>
      <c r="J357" s="86">
        <f>+J358</f>
        <v>0</v>
      </c>
      <c r="K357" s="66">
        <f>+K358</f>
        <v>0</v>
      </c>
    </row>
    <row r="358" spans="1:11" ht="12.75" x14ac:dyDescent="0.2">
      <c r="A358" s="77">
        <v>2</v>
      </c>
      <c r="B358" s="60">
        <v>4</v>
      </c>
      <c r="C358" s="60">
        <v>1</v>
      </c>
      <c r="D358" s="60">
        <v>6</v>
      </c>
      <c r="E358" s="60" t="s">
        <v>24</v>
      </c>
      <c r="F358" s="69" t="s">
        <v>299</v>
      </c>
      <c r="G358" s="68"/>
      <c r="H358" s="68"/>
      <c r="I358" s="68"/>
      <c r="J358" s="63">
        <f>SUBTOTAL(9,G358:I358)</f>
        <v>0</v>
      </c>
      <c r="K358" s="64">
        <f>IFERROR(J358/$J$18*100,"0.00")</f>
        <v>0</v>
      </c>
    </row>
    <row r="359" spans="1:11" ht="12.75" x14ac:dyDescent="0.2">
      <c r="A359" s="49">
        <v>2</v>
      </c>
      <c r="B359" s="50">
        <v>4</v>
      </c>
      <c r="C359" s="50">
        <v>2</v>
      </c>
      <c r="D359" s="50"/>
      <c r="E359" s="50"/>
      <c r="F359" s="51" t="s">
        <v>300</v>
      </c>
      <c r="G359" s="52">
        <v>0</v>
      </c>
      <c r="H359" s="52">
        <v>0</v>
      </c>
      <c r="I359" s="52">
        <v>0</v>
      </c>
      <c r="J359" s="52">
        <v>0</v>
      </c>
      <c r="K359" s="53">
        <v>0</v>
      </c>
    </row>
    <row r="360" spans="1:11" ht="12.75" x14ac:dyDescent="0.2">
      <c r="A360" s="54">
        <v>2</v>
      </c>
      <c r="B360" s="55">
        <v>4</v>
      </c>
      <c r="C360" s="55">
        <v>2</v>
      </c>
      <c r="D360" s="55">
        <v>1</v>
      </c>
      <c r="E360" s="60"/>
      <c r="F360" s="70" t="s">
        <v>301</v>
      </c>
      <c r="G360" s="86">
        <f>+G361</f>
        <v>0</v>
      </c>
      <c r="H360" s="86">
        <f>+H361</f>
        <v>0</v>
      </c>
      <c r="I360" s="86">
        <f>+I361</f>
        <v>0</v>
      </c>
      <c r="J360" s="86">
        <f>+J361</f>
        <v>0</v>
      </c>
      <c r="K360" s="66">
        <f>+K361</f>
        <v>0</v>
      </c>
    </row>
    <row r="361" spans="1:11" ht="12.75" x14ac:dyDescent="0.2">
      <c r="A361" s="59">
        <v>2</v>
      </c>
      <c r="B361" s="60">
        <v>4</v>
      </c>
      <c r="C361" s="60">
        <v>2</v>
      </c>
      <c r="D361" s="60">
        <v>1</v>
      </c>
      <c r="E361" s="60" t="s">
        <v>24</v>
      </c>
      <c r="F361" s="69" t="s">
        <v>302</v>
      </c>
      <c r="G361" s="68"/>
      <c r="H361" s="68"/>
      <c r="I361" s="68"/>
      <c r="J361" s="62">
        <f>SUBTOTAL(9,G361:I361)</f>
        <v>0</v>
      </c>
      <c r="K361" s="87">
        <f>IFERROR(J361/$J$18*100,"0.00")</f>
        <v>0</v>
      </c>
    </row>
    <row r="362" spans="1:11" ht="12.75" x14ac:dyDescent="0.2">
      <c r="A362" s="54">
        <v>2</v>
      </c>
      <c r="B362" s="55">
        <v>4</v>
      </c>
      <c r="C362" s="55">
        <v>2</v>
      </c>
      <c r="D362" s="55">
        <v>2</v>
      </c>
      <c r="E362" s="60"/>
      <c r="F362" s="97" t="s">
        <v>303</v>
      </c>
      <c r="G362" s="57">
        <v>0</v>
      </c>
      <c r="H362" s="57">
        <v>0</v>
      </c>
      <c r="I362" s="57">
        <v>0</v>
      </c>
      <c r="J362" s="57">
        <v>0</v>
      </c>
      <c r="K362" s="58">
        <v>0</v>
      </c>
    </row>
    <row r="363" spans="1:11" ht="22.5" x14ac:dyDescent="0.2">
      <c r="A363" s="59">
        <v>2</v>
      </c>
      <c r="B363" s="60">
        <v>4</v>
      </c>
      <c r="C363" s="60">
        <v>2</v>
      </c>
      <c r="D363" s="60">
        <v>2</v>
      </c>
      <c r="E363" s="60" t="s">
        <v>24</v>
      </c>
      <c r="F363" s="69" t="s">
        <v>304</v>
      </c>
      <c r="G363" s="68"/>
      <c r="H363" s="68"/>
      <c r="I363" s="68"/>
      <c r="J363" s="62">
        <f>SUBTOTAL(9,G363:I363)</f>
        <v>0</v>
      </c>
      <c r="K363" s="87">
        <f>IFERROR(J363/$J$18*100,"0.00")</f>
        <v>0</v>
      </c>
    </row>
    <row r="364" spans="1:11" ht="12.75" x14ac:dyDescent="0.2">
      <c r="A364" s="59">
        <v>2</v>
      </c>
      <c r="B364" s="60">
        <v>4</v>
      </c>
      <c r="C364" s="60">
        <v>2</v>
      </c>
      <c r="D364" s="60">
        <v>2</v>
      </c>
      <c r="E364" s="60" t="s">
        <v>26</v>
      </c>
      <c r="F364" s="69" t="s">
        <v>305</v>
      </c>
      <c r="G364" s="68"/>
      <c r="H364" s="68"/>
      <c r="I364" s="68"/>
      <c r="J364" s="62">
        <f>SUBTOTAL(9,G364:I364)</f>
        <v>0</v>
      </c>
      <c r="K364" s="87">
        <f>IFERROR(J364/$J$18*100,"0.00")</f>
        <v>0</v>
      </c>
    </row>
    <row r="365" spans="1:11" ht="22.5" x14ac:dyDescent="0.2">
      <c r="A365" s="59">
        <v>2</v>
      </c>
      <c r="B365" s="60">
        <v>4</v>
      </c>
      <c r="C365" s="60">
        <v>2</v>
      </c>
      <c r="D365" s="60">
        <v>2</v>
      </c>
      <c r="E365" s="60" t="s">
        <v>28</v>
      </c>
      <c r="F365" s="69" t="s">
        <v>306</v>
      </c>
      <c r="G365" s="68"/>
      <c r="H365" s="68"/>
      <c r="I365" s="68"/>
      <c r="J365" s="62">
        <f>SUBTOTAL(9,G365:I365)</f>
        <v>0</v>
      </c>
      <c r="K365" s="87">
        <f>IFERROR(J365/$J$18*100,"0.00")</f>
        <v>0</v>
      </c>
    </row>
    <row r="366" spans="1:11" ht="12.75" x14ac:dyDescent="0.2">
      <c r="A366" s="70">
        <v>2</v>
      </c>
      <c r="B366" s="55">
        <v>4</v>
      </c>
      <c r="C366" s="55">
        <v>2</v>
      </c>
      <c r="D366" s="55">
        <v>3</v>
      </c>
      <c r="E366" s="55"/>
      <c r="F366" s="97" t="s">
        <v>307</v>
      </c>
      <c r="G366" s="86">
        <f>G367+G368+G369</f>
        <v>0</v>
      </c>
      <c r="H366" s="86">
        <f>H367+H368+H369</f>
        <v>0</v>
      </c>
      <c r="I366" s="86">
        <f>I367+I368+I369</f>
        <v>0</v>
      </c>
      <c r="J366" s="86">
        <f>J367+J368+J369</f>
        <v>0</v>
      </c>
      <c r="K366" s="66">
        <f>K367+K368+K369</f>
        <v>0</v>
      </c>
    </row>
    <row r="367" spans="1:11" ht="12.75" x14ac:dyDescent="0.2">
      <c r="A367" s="61">
        <v>2</v>
      </c>
      <c r="B367" s="60">
        <v>4</v>
      </c>
      <c r="C367" s="60">
        <v>2</v>
      </c>
      <c r="D367" s="60">
        <v>3</v>
      </c>
      <c r="E367" s="60" t="s">
        <v>24</v>
      </c>
      <c r="F367" s="69" t="s">
        <v>308</v>
      </c>
      <c r="G367" s="62"/>
      <c r="H367" s="62"/>
      <c r="I367" s="62"/>
      <c r="J367" s="62">
        <f>SUBTOTAL(9,G367:I367)</f>
        <v>0</v>
      </c>
      <c r="K367" s="87">
        <f>IFERROR(J367/$J$18*100,"0.00")</f>
        <v>0</v>
      </c>
    </row>
    <row r="368" spans="1:11" ht="12.75" x14ac:dyDescent="0.2">
      <c r="A368" s="61">
        <v>2</v>
      </c>
      <c r="B368" s="60">
        <v>4</v>
      </c>
      <c r="C368" s="60">
        <v>2</v>
      </c>
      <c r="D368" s="60">
        <v>3</v>
      </c>
      <c r="E368" s="60" t="s">
        <v>26</v>
      </c>
      <c r="F368" s="69" t="s">
        <v>309</v>
      </c>
      <c r="G368" s="62"/>
      <c r="H368" s="62"/>
      <c r="I368" s="62"/>
      <c r="J368" s="62">
        <f>SUBTOTAL(9,G368:I368)</f>
        <v>0</v>
      </c>
      <c r="K368" s="87">
        <f>IFERROR(J368/$J$18*100,"0.00")</f>
        <v>0</v>
      </c>
    </row>
    <row r="369" spans="1:11" ht="22.5" x14ac:dyDescent="0.2">
      <c r="A369" s="61">
        <v>2</v>
      </c>
      <c r="B369" s="60">
        <v>4</v>
      </c>
      <c r="C369" s="60">
        <v>2</v>
      </c>
      <c r="D369" s="60">
        <v>3</v>
      </c>
      <c r="E369" s="60" t="s">
        <v>28</v>
      </c>
      <c r="F369" s="69" t="s">
        <v>310</v>
      </c>
      <c r="G369" s="62"/>
      <c r="H369" s="62"/>
      <c r="I369" s="62"/>
      <c r="J369" s="62">
        <f>SUBTOTAL(9,G369:I369)</f>
        <v>0</v>
      </c>
      <c r="K369" s="87">
        <f>IFERROR(J369/$J$18*100,"0.00")</f>
        <v>0</v>
      </c>
    </row>
    <row r="370" spans="1:11" ht="12.75" x14ac:dyDescent="0.2">
      <c r="A370" s="49">
        <v>2</v>
      </c>
      <c r="B370" s="50">
        <v>4</v>
      </c>
      <c r="C370" s="50">
        <v>4</v>
      </c>
      <c r="D370" s="50"/>
      <c r="E370" s="50"/>
      <c r="F370" s="51" t="s">
        <v>311</v>
      </c>
      <c r="G370" s="52">
        <v>0</v>
      </c>
      <c r="H370" s="52">
        <v>0</v>
      </c>
      <c r="I370" s="52">
        <v>0</v>
      </c>
      <c r="J370" s="52">
        <v>0</v>
      </c>
      <c r="K370" s="53">
        <v>0</v>
      </c>
    </row>
    <row r="371" spans="1:11" ht="12.75" x14ac:dyDescent="0.2">
      <c r="A371" s="70">
        <v>2</v>
      </c>
      <c r="B371" s="55">
        <v>4</v>
      </c>
      <c r="C371" s="55">
        <v>4</v>
      </c>
      <c r="D371" s="55">
        <v>1</v>
      </c>
      <c r="E371" s="55"/>
      <c r="F371" s="97" t="s">
        <v>312</v>
      </c>
      <c r="G371" s="86">
        <f>+G372+G373+G374</f>
        <v>0</v>
      </c>
      <c r="H371" s="86">
        <f>+H372+H373+H374</f>
        <v>0</v>
      </c>
      <c r="I371" s="86">
        <f>+I372+I373+I374</f>
        <v>0</v>
      </c>
      <c r="J371" s="86">
        <f>+J372+J373+J374</f>
        <v>0</v>
      </c>
      <c r="K371" s="66">
        <f>+K372+K373+K374</f>
        <v>0</v>
      </c>
    </row>
    <row r="372" spans="1:11" ht="12.75" x14ac:dyDescent="0.2">
      <c r="A372" s="61">
        <v>2</v>
      </c>
      <c r="B372" s="60">
        <v>4</v>
      </c>
      <c r="C372" s="60">
        <v>4</v>
      </c>
      <c r="D372" s="60">
        <v>1</v>
      </c>
      <c r="E372" s="60" t="s">
        <v>24</v>
      </c>
      <c r="F372" s="69" t="s">
        <v>313</v>
      </c>
      <c r="G372" s="62"/>
      <c r="H372" s="62"/>
      <c r="I372" s="62"/>
      <c r="J372" s="63">
        <f>SUBTOTAL(9,G372:I372)</f>
        <v>0</v>
      </c>
      <c r="K372" s="64">
        <f>IFERROR(J372/$J$18*100,"0.00")</f>
        <v>0</v>
      </c>
    </row>
    <row r="373" spans="1:11" ht="12.75" x14ac:dyDescent="0.2">
      <c r="A373" s="61">
        <v>2</v>
      </c>
      <c r="B373" s="60">
        <v>4</v>
      </c>
      <c r="C373" s="60">
        <v>4</v>
      </c>
      <c r="D373" s="60">
        <v>1</v>
      </c>
      <c r="E373" s="60" t="s">
        <v>26</v>
      </c>
      <c r="F373" s="69" t="s">
        <v>314</v>
      </c>
      <c r="G373" s="62"/>
      <c r="H373" s="62"/>
      <c r="I373" s="62"/>
      <c r="J373" s="63">
        <f>SUBTOTAL(9,G373:I373)</f>
        <v>0</v>
      </c>
      <c r="K373" s="64">
        <f>IFERROR(J373/$J$18*100,"0.00")</f>
        <v>0</v>
      </c>
    </row>
    <row r="374" spans="1:11" ht="22.5" x14ac:dyDescent="0.2">
      <c r="A374" s="61">
        <v>2</v>
      </c>
      <c r="B374" s="60">
        <v>4</v>
      </c>
      <c r="C374" s="60">
        <v>4</v>
      </c>
      <c r="D374" s="60">
        <v>1</v>
      </c>
      <c r="E374" s="60" t="s">
        <v>28</v>
      </c>
      <c r="F374" s="69" t="s">
        <v>315</v>
      </c>
      <c r="G374" s="62"/>
      <c r="H374" s="62"/>
      <c r="I374" s="62"/>
      <c r="J374" s="63">
        <f>SUBTOTAL(9,G374:I374)</f>
        <v>0</v>
      </c>
      <c r="K374" s="64">
        <f>IFERROR(J374/$J$18*100,"0.00")</f>
        <v>0</v>
      </c>
    </row>
    <row r="375" spans="1:11" ht="12.75" x14ac:dyDescent="0.2">
      <c r="A375" s="49">
        <v>2</v>
      </c>
      <c r="B375" s="50">
        <v>4</v>
      </c>
      <c r="C375" s="50">
        <v>6</v>
      </c>
      <c r="D375" s="50"/>
      <c r="E375" s="50"/>
      <c r="F375" s="51" t="s">
        <v>316</v>
      </c>
      <c r="G375" s="52">
        <v>0</v>
      </c>
      <c r="H375" s="52">
        <v>0</v>
      </c>
      <c r="I375" s="52">
        <v>0</v>
      </c>
      <c r="J375" s="52">
        <v>0</v>
      </c>
      <c r="K375" s="53">
        <v>0</v>
      </c>
    </row>
    <row r="376" spans="1:11" ht="12.75" x14ac:dyDescent="0.2">
      <c r="A376" s="79">
        <v>2</v>
      </c>
      <c r="B376" s="55">
        <v>4</v>
      </c>
      <c r="C376" s="55">
        <v>6</v>
      </c>
      <c r="D376" s="55">
        <v>1</v>
      </c>
      <c r="E376" s="55"/>
      <c r="F376" s="97" t="s">
        <v>317</v>
      </c>
      <c r="G376" s="86">
        <f>+G377</f>
        <v>0</v>
      </c>
      <c r="H376" s="86">
        <f>+H377</f>
        <v>0</v>
      </c>
      <c r="I376" s="86">
        <f>+I377</f>
        <v>0</v>
      </c>
      <c r="J376" s="86">
        <f>+J377</f>
        <v>0</v>
      </c>
      <c r="K376" s="66">
        <f>+K377</f>
        <v>0</v>
      </c>
    </row>
    <row r="377" spans="1:11" ht="12.75" x14ac:dyDescent="0.2">
      <c r="A377" s="77">
        <v>2</v>
      </c>
      <c r="B377" s="60">
        <v>4</v>
      </c>
      <c r="C377" s="60">
        <v>6</v>
      </c>
      <c r="D377" s="60">
        <v>1</v>
      </c>
      <c r="E377" s="60" t="s">
        <v>24</v>
      </c>
      <c r="F377" s="69" t="s">
        <v>317</v>
      </c>
      <c r="G377" s="68"/>
      <c r="H377" s="68"/>
      <c r="I377" s="68"/>
      <c r="J377" s="63">
        <f>SUBTOTAL(9,G377:I377)</f>
        <v>0</v>
      </c>
      <c r="K377" s="64">
        <f>IFERROR(J377/$J$18*100,"0.00")</f>
        <v>0</v>
      </c>
    </row>
    <row r="378" spans="1:11" ht="12.75" x14ac:dyDescent="0.2">
      <c r="A378" s="79">
        <v>2</v>
      </c>
      <c r="B378" s="55">
        <v>4</v>
      </c>
      <c r="C378" s="55">
        <v>6</v>
      </c>
      <c r="D378" s="55">
        <v>2</v>
      </c>
      <c r="E378" s="55"/>
      <c r="F378" s="97" t="s">
        <v>318</v>
      </c>
      <c r="G378" s="57">
        <v>0</v>
      </c>
      <c r="H378" s="57">
        <v>0</v>
      </c>
      <c r="I378" s="57">
        <v>0</v>
      </c>
      <c r="J378" s="57">
        <v>0</v>
      </c>
      <c r="K378" s="58" t="s">
        <v>48</v>
      </c>
    </row>
    <row r="379" spans="1:11" ht="12.75" x14ac:dyDescent="0.2">
      <c r="A379" s="77">
        <v>2</v>
      </c>
      <c r="B379" s="60">
        <v>4</v>
      </c>
      <c r="C379" s="60">
        <v>6</v>
      </c>
      <c r="D379" s="60">
        <v>2</v>
      </c>
      <c r="E379" s="60" t="s">
        <v>24</v>
      </c>
      <c r="F379" s="69" t="s">
        <v>318</v>
      </c>
      <c r="G379" s="68"/>
      <c r="H379" s="68"/>
      <c r="I379" s="68"/>
      <c r="J379" s="63">
        <f>SUBTOTAL(9,G379:I379)</f>
        <v>0</v>
      </c>
      <c r="K379" s="64">
        <f>IFERROR(J379/$J$18*100,"0.00")</f>
        <v>0</v>
      </c>
    </row>
    <row r="380" spans="1:11" ht="12.75" x14ac:dyDescent="0.2">
      <c r="A380" s="79">
        <v>2</v>
      </c>
      <c r="B380" s="55">
        <v>4</v>
      </c>
      <c r="C380" s="55">
        <v>6</v>
      </c>
      <c r="D380" s="55">
        <v>3</v>
      </c>
      <c r="E380" s="60"/>
      <c r="F380" s="97" t="s">
        <v>319</v>
      </c>
      <c r="G380" s="57">
        <v>0</v>
      </c>
      <c r="H380" s="57">
        <v>0</v>
      </c>
      <c r="I380" s="57">
        <v>0</v>
      </c>
      <c r="J380" s="57">
        <v>0</v>
      </c>
      <c r="K380" s="58" t="s">
        <v>48</v>
      </c>
    </row>
    <row r="381" spans="1:11" ht="12.75" x14ac:dyDescent="0.2">
      <c r="A381" s="77">
        <v>2</v>
      </c>
      <c r="B381" s="60">
        <v>4</v>
      </c>
      <c r="C381" s="60">
        <v>6</v>
      </c>
      <c r="D381" s="60">
        <v>3</v>
      </c>
      <c r="E381" s="60" t="s">
        <v>24</v>
      </c>
      <c r="F381" s="69" t="s">
        <v>319</v>
      </c>
      <c r="G381" s="68"/>
      <c r="H381" s="68"/>
      <c r="I381" s="68"/>
      <c r="J381" s="63">
        <f>SUBTOTAL(9,G381:I381)</f>
        <v>0</v>
      </c>
      <c r="K381" s="64">
        <f>IFERROR(J381/$J$18*100,"0.00")</f>
        <v>0</v>
      </c>
    </row>
    <row r="382" spans="1:11" ht="12.75" x14ac:dyDescent="0.2">
      <c r="A382" s="79">
        <v>2</v>
      </c>
      <c r="B382" s="55">
        <v>4</v>
      </c>
      <c r="C382" s="55">
        <v>6</v>
      </c>
      <c r="D382" s="55">
        <v>4</v>
      </c>
      <c r="E382" s="55"/>
      <c r="F382" s="97" t="s">
        <v>320</v>
      </c>
      <c r="G382" s="57">
        <v>0</v>
      </c>
      <c r="H382" s="57">
        <v>0</v>
      </c>
      <c r="I382" s="57">
        <v>0</v>
      </c>
      <c r="J382" s="57">
        <v>0</v>
      </c>
      <c r="K382" s="58" t="s">
        <v>48</v>
      </c>
    </row>
    <row r="383" spans="1:11" ht="12.75" x14ac:dyDescent="0.2">
      <c r="A383" s="77">
        <v>2</v>
      </c>
      <c r="B383" s="60">
        <v>4</v>
      </c>
      <c r="C383" s="60">
        <v>6</v>
      </c>
      <c r="D383" s="60">
        <v>4</v>
      </c>
      <c r="E383" s="60" t="s">
        <v>24</v>
      </c>
      <c r="F383" s="69" t="s">
        <v>320</v>
      </c>
      <c r="G383" s="68"/>
      <c r="H383" s="68"/>
      <c r="I383" s="68"/>
      <c r="J383" s="63">
        <f>SUBTOTAL(9,G383:I383)</f>
        <v>0</v>
      </c>
      <c r="K383" s="64">
        <f>IFERROR(J383/$J$18*100,"0.00")</f>
        <v>0</v>
      </c>
    </row>
    <row r="384" spans="1:11" ht="12.75" x14ac:dyDescent="0.2">
      <c r="A384" s="49">
        <v>2</v>
      </c>
      <c r="B384" s="50">
        <v>4</v>
      </c>
      <c r="C384" s="50">
        <v>7</v>
      </c>
      <c r="D384" s="50"/>
      <c r="E384" s="50"/>
      <c r="F384" s="51" t="s">
        <v>321</v>
      </c>
      <c r="G384" s="52">
        <v>0</v>
      </c>
      <c r="H384" s="52">
        <v>0</v>
      </c>
      <c r="I384" s="52">
        <v>0</v>
      </c>
      <c r="J384" s="52">
        <v>0</v>
      </c>
      <c r="K384" s="53">
        <v>0</v>
      </c>
    </row>
    <row r="385" spans="1:11" ht="22.5" x14ac:dyDescent="0.2">
      <c r="A385" s="54">
        <v>2</v>
      </c>
      <c r="B385" s="55">
        <v>4</v>
      </c>
      <c r="C385" s="55">
        <v>7</v>
      </c>
      <c r="D385" s="55">
        <v>1</v>
      </c>
      <c r="E385" s="55"/>
      <c r="F385" s="97" t="s">
        <v>322</v>
      </c>
      <c r="G385" s="86">
        <f>+G386</f>
        <v>0</v>
      </c>
      <c r="H385" s="86">
        <f>+H386</f>
        <v>0</v>
      </c>
      <c r="I385" s="86">
        <f>+I386</f>
        <v>0</v>
      </c>
      <c r="J385" s="86">
        <f>+J386</f>
        <v>0</v>
      </c>
      <c r="K385" s="66">
        <f>+K386</f>
        <v>0</v>
      </c>
    </row>
    <row r="386" spans="1:11" ht="12.75" x14ac:dyDescent="0.2">
      <c r="A386" s="77">
        <v>2</v>
      </c>
      <c r="B386" s="60">
        <v>4</v>
      </c>
      <c r="C386" s="60">
        <v>7</v>
      </c>
      <c r="D386" s="60">
        <v>1</v>
      </c>
      <c r="E386" s="60" t="s">
        <v>24</v>
      </c>
      <c r="F386" s="69" t="s">
        <v>323</v>
      </c>
      <c r="G386" s="68"/>
      <c r="H386" s="68"/>
      <c r="I386" s="68"/>
      <c r="J386" s="63">
        <f>SUBTOTAL(9,G386:I386)</f>
        <v>0</v>
      </c>
      <c r="K386" s="64">
        <f>IFERROR(J386/$J$18*100,"0.00")</f>
        <v>0</v>
      </c>
    </row>
    <row r="387" spans="1:11" ht="12.75" x14ac:dyDescent="0.2">
      <c r="A387" s="79">
        <v>2</v>
      </c>
      <c r="B387" s="55">
        <v>4</v>
      </c>
      <c r="C387" s="55">
        <v>7</v>
      </c>
      <c r="D387" s="55">
        <v>2</v>
      </c>
      <c r="E387" s="55"/>
      <c r="F387" s="97" t="s">
        <v>324</v>
      </c>
      <c r="G387" s="57">
        <v>0</v>
      </c>
      <c r="H387" s="57">
        <v>0</v>
      </c>
      <c r="I387" s="57">
        <v>0</v>
      </c>
      <c r="J387" s="57">
        <v>0</v>
      </c>
      <c r="K387" s="58" t="s">
        <v>48</v>
      </c>
    </row>
    <row r="388" spans="1:11" ht="12.75" x14ac:dyDescent="0.2">
      <c r="A388" s="77">
        <v>2</v>
      </c>
      <c r="B388" s="60">
        <v>4</v>
      </c>
      <c r="C388" s="60">
        <v>7</v>
      </c>
      <c r="D388" s="60">
        <v>2</v>
      </c>
      <c r="E388" s="60" t="s">
        <v>24</v>
      </c>
      <c r="F388" s="69" t="s">
        <v>325</v>
      </c>
      <c r="G388" s="68"/>
      <c r="H388" s="68"/>
      <c r="I388" s="68"/>
      <c r="J388" s="62">
        <f>SUBTOTAL(9,G388:I388)</f>
        <v>0</v>
      </c>
      <c r="K388" s="87">
        <f>IFERROR(J388/$J$18*100,"0.00")</f>
        <v>0</v>
      </c>
    </row>
    <row r="389" spans="1:11" ht="12.75" x14ac:dyDescent="0.2">
      <c r="A389" s="79">
        <v>2</v>
      </c>
      <c r="B389" s="55">
        <v>4</v>
      </c>
      <c r="C389" s="55">
        <v>7</v>
      </c>
      <c r="D389" s="55">
        <v>3</v>
      </c>
      <c r="E389" s="55"/>
      <c r="F389" s="97" t="s">
        <v>326</v>
      </c>
      <c r="G389" s="57">
        <v>0</v>
      </c>
      <c r="H389" s="57">
        <v>0</v>
      </c>
      <c r="I389" s="57">
        <v>0</v>
      </c>
      <c r="J389" s="57">
        <v>0</v>
      </c>
      <c r="K389" s="58" t="s">
        <v>48</v>
      </c>
    </row>
    <row r="390" spans="1:11" ht="12.75" x14ac:dyDescent="0.2">
      <c r="A390" s="77">
        <v>2</v>
      </c>
      <c r="B390" s="60">
        <v>4</v>
      </c>
      <c r="C390" s="60">
        <v>7</v>
      </c>
      <c r="D390" s="60">
        <v>3</v>
      </c>
      <c r="E390" s="60" t="s">
        <v>24</v>
      </c>
      <c r="F390" s="69" t="s">
        <v>326</v>
      </c>
      <c r="G390" s="68"/>
      <c r="H390" s="68"/>
      <c r="I390" s="68"/>
      <c r="J390" s="62">
        <f>SUBTOTAL(9,G390:I390)</f>
        <v>0</v>
      </c>
      <c r="K390" s="87">
        <f>IFERROR(J390/$J$18*100,"0.00")</f>
        <v>0</v>
      </c>
    </row>
    <row r="391" spans="1:11" ht="12.75" x14ac:dyDescent="0.2">
      <c r="A391" s="49">
        <v>2</v>
      </c>
      <c r="B391" s="50">
        <v>4</v>
      </c>
      <c r="C391" s="50">
        <v>9</v>
      </c>
      <c r="D391" s="50"/>
      <c r="E391" s="50"/>
      <c r="F391" s="51" t="s">
        <v>327</v>
      </c>
      <c r="G391" s="52">
        <v>0</v>
      </c>
      <c r="H391" s="52">
        <v>0</v>
      </c>
      <c r="I391" s="52">
        <v>0</v>
      </c>
      <c r="J391" s="52">
        <v>0</v>
      </c>
      <c r="K391" s="53">
        <v>0</v>
      </c>
    </row>
    <row r="392" spans="1:11" ht="12.75" x14ac:dyDescent="0.2">
      <c r="A392" s="79">
        <v>2</v>
      </c>
      <c r="B392" s="55">
        <v>4</v>
      </c>
      <c r="C392" s="55">
        <v>9</v>
      </c>
      <c r="D392" s="55">
        <v>1</v>
      </c>
      <c r="E392" s="55"/>
      <c r="F392" s="97" t="s">
        <v>327</v>
      </c>
      <c r="G392" s="86">
        <f>+G393</f>
        <v>0</v>
      </c>
      <c r="H392" s="86">
        <f>+H393</f>
        <v>0</v>
      </c>
      <c r="I392" s="86">
        <f>+I393</f>
        <v>0</v>
      </c>
      <c r="J392" s="86">
        <f>+J393</f>
        <v>0</v>
      </c>
      <c r="K392" s="66">
        <f>+K393</f>
        <v>0</v>
      </c>
    </row>
    <row r="393" spans="1:11" ht="12.75" x14ac:dyDescent="0.2">
      <c r="A393" s="77">
        <v>2</v>
      </c>
      <c r="B393" s="60">
        <v>4</v>
      </c>
      <c r="C393" s="60">
        <v>9</v>
      </c>
      <c r="D393" s="60">
        <v>1</v>
      </c>
      <c r="E393" s="60" t="s">
        <v>24</v>
      </c>
      <c r="F393" s="69" t="s">
        <v>327</v>
      </c>
      <c r="G393" s="68"/>
      <c r="H393" s="68"/>
      <c r="I393" s="68"/>
      <c r="J393" s="62">
        <f>SUBTOTAL(9,G393:I393)</f>
        <v>0</v>
      </c>
      <c r="K393" s="87">
        <f>IFERROR(J393/$J$18*100,"0.00")</f>
        <v>0</v>
      </c>
    </row>
    <row r="394" spans="1:11" ht="12.75" x14ac:dyDescent="0.2">
      <c r="A394" s="79">
        <v>2</v>
      </c>
      <c r="B394" s="55">
        <v>4</v>
      </c>
      <c r="C394" s="55">
        <v>9</v>
      </c>
      <c r="D394" s="55">
        <v>2</v>
      </c>
      <c r="E394" s="55"/>
      <c r="F394" s="97" t="s">
        <v>328</v>
      </c>
      <c r="G394" s="86">
        <f>+G395</f>
        <v>0</v>
      </c>
      <c r="H394" s="86">
        <f>+H395</f>
        <v>0</v>
      </c>
      <c r="I394" s="86">
        <f>+I395</f>
        <v>0</v>
      </c>
      <c r="J394" s="86">
        <f>+J395</f>
        <v>0</v>
      </c>
      <c r="K394" s="66">
        <f>+K395</f>
        <v>0</v>
      </c>
    </row>
    <row r="395" spans="1:11" ht="12.75" x14ac:dyDescent="0.2">
      <c r="A395" s="77">
        <v>2</v>
      </c>
      <c r="B395" s="60">
        <v>4</v>
      </c>
      <c r="C395" s="60">
        <v>9</v>
      </c>
      <c r="D395" s="60">
        <v>2</v>
      </c>
      <c r="E395" s="60" t="s">
        <v>24</v>
      </c>
      <c r="F395" s="69" t="s">
        <v>328</v>
      </c>
      <c r="G395" s="68"/>
      <c r="H395" s="68"/>
      <c r="I395" s="68"/>
      <c r="J395" s="62">
        <f>SUBTOTAL(9,G395:I395)</f>
        <v>0</v>
      </c>
      <c r="K395" s="87">
        <f>IFERROR(J395/$J$18*100,"0.00")</f>
        <v>0</v>
      </c>
    </row>
    <row r="396" spans="1:11" ht="12.75" x14ac:dyDescent="0.2">
      <c r="A396" s="79">
        <v>2</v>
      </c>
      <c r="B396" s="55">
        <v>4</v>
      </c>
      <c r="C396" s="55">
        <v>9</v>
      </c>
      <c r="D396" s="55">
        <v>3</v>
      </c>
      <c r="E396" s="55"/>
      <c r="F396" s="97" t="s">
        <v>329</v>
      </c>
      <c r="G396" s="86">
        <f>+G397</f>
        <v>0</v>
      </c>
      <c r="H396" s="86">
        <f>+H397</f>
        <v>0</v>
      </c>
      <c r="I396" s="86">
        <f>+I397</f>
        <v>0</v>
      </c>
      <c r="J396" s="86">
        <f>+J397</f>
        <v>0</v>
      </c>
      <c r="K396" s="66">
        <f>+K397</f>
        <v>0</v>
      </c>
    </row>
    <row r="397" spans="1:11" ht="12.75" x14ac:dyDescent="0.2">
      <c r="A397" s="77">
        <v>2</v>
      </c>
      <c r="B397" s="60">
        <v>4</v>
      </c>
      <c r="C397" s="60">
        <v>9</v>
      </c>
      <c r="D397" s="60">
        <v>3</v>
      </c>
      <c r="E397" s="60" t="s">
        <v>24</v>
      </c>
      <c r="F397" s="69" t="s">
        <v>329</v>
      </c>
      <c r="G397" s="68"/>
      <c r="H397" s="68"/>
      <c r="I397" s="68"/>
      <c r="J397" s="62">
        <f>SUBTOTAL(9,G397:I397)</f>
        <v>0</v>
      </c>
      <c r="K397" s="87">
        <f>IFERROR(J397/$J$18*100,"0.00")</f>
        <v>0</v>
      </c>
    </row>
    <row r="398" spans="1:11" ht="12.75" x14ac:dyDescent="0.2">
      <c r="A398" s="79">
        <v>2</v>
      </c>
      <c r="B398" s="55">
        <v>4</v>
      </c>
      <c r="C398" s="55">
        <v>9</v>
      </c>
      <c r="D398" s="55">
        <v>4</v>
      </c>
      <c r="E398" s="55"/>
      <c r="F398" s="97" t="s">
        <v>330</v>
      </c>
      <c r="G398" s="86">
        <f>+G399</f>
        <v>0</v>
      </c>
      <c r="H398" s="86">
        <f>+H399</f>
        <v>0</v>
      </c>
      <c r="I398" s="86">
        <f>+I399</f>
        <v>0</v>
      </c>
      <c r="J398" s="86">
        <f>+J399</f>
        <v>0</v>
      </c>
      <c r="K398" s="66">
        <f>+K399</f>
        <v>0</v>
      </c>
    </row>
    <row r="399" spans="1:11" ht="12.75" x14ac:dyDescent="0.2">
      <c r="A399" s="59">
        <v>2</v>
      </c>
      <c r="B399" s="60">
        <v>4</v>
      </c>
      <c r="C399" s="60">
        <v>9</v>
      </c>
      <c r="D399" s="60">
        <v>4</v>
      </c>
      <c r="E399" s="60" t="s">
        <v>24</v>
      </c>
      <c r="F399" s="69" t="s">
        <v>330</v>
      </c>
      <c r="G399" s="68"/>
      <c r="H399" s="68"/>
      <c r="I399" s="68"/>
      <c r="J399" s="62">
        <f>SUBTOTAL(9,G399:I399)</f>
        <v>0</v>
      </c>
      <c r="K399" s="87">
        <f>IFERROR(J399/$J$18*100,"0.00")</f>
        <v>0</v>
      </c>
    </row>
    <row r="400" spans="1:11" ht="12.75" x14ac:dyDescent="0.2">
      <c r="A400" s="43">
        <v>2</v>
      </c>
      <c r="B400" s="44">
        <v>5</v>
      </c>
      <c r="C400" s="45"/>
      <c r="D400" s="45"/>
      <c r="E400" s="45"/>
      <c r="F400" s="46" t="s">
        <v>331</v>
      </c>
      <c r="G400" s="47">
        <v>0</v>
      </c>
      <c r="H400" s="47">
        <v>0</v>
      </c>
      <c r="I400" s="47">
        <v>0</v>
      </c>
      <c r="J400" s="47">
        <v>0</v>
      </c>
      <c r="K400" s="48">
        <v>0</v>
      </c>
    </row>
    <row r="401" spans="1:11" ht="12.75" x14ac:dyDescent="0.2">
      <c r="A401" s="49">
        <v>2</v>
      </c>
      <c r="B401" s="50">
        <v>5</v>
      </c>
      <c r="C401" s="50">
        <v>1</v>
      </c>
      <c r="D401" s="50"/>
      <c r="E401" s="50"/>
      <c r="F401" s="51" t="s">
        <v>332</v>
      </c>
      <c r="G401" s="52">
        <v>0</v>
      </c>
      <c r="H401" s="52">
        <v>0</v>
      </c>
      <c r="I401" s="52">
        <v>0</v>
      </c>
      <c r="J401" s="52">
        <v>0</v>
      </c>
      <c r="K401" s="53" t="s">
        <v>48</v>
      </c>
    </row>
    <row r="402" spans="1:11" ht="12.75" x14ac:dyDescent="0.2">
      <c r="A402" s="98">
        <v>2</v>
      </c>
      <c r="B402" s="99">
        <v>5</v>
      </c>
      <c r="C402" s="99">
        <v>1</v>
      </c>
      <c r="D402" s="99">
        <v>1</v>
      </c>
      <c r="E402" s="99" t="s">
        <v>24</v>
      </c>
      <c r="F402" s="100" t="s">
        <v>333</v>
      </c>
      <c r="G402" s="68"/>
      <c r="H402" s="68"/>
      <c r="I402" s="68"/>
      <c r="J402" s="62">
        <f>SUBTOTAL(9,G402:I402)</f>
        <v>0</v>
      </c>
      <c r="K402" s="87">
        <f>IFERROR(J402/$J$18*100,"0.00")</f>
        <v>0</v>
      </c>
    </row>
    <row r="403" spans="1:11" ht="12.75" x14ac:dyDescent="0.2">
      <c r="A403" s="54">
        <v>2</v>
      </c>
      <c r="B403" s="55">
        <v>5</v>
      </c>
      <c r="C403" s="55">
        <v>1</v>
      </c>
      <c r="D403" s="55">
        <v>2</v>
      </c>
      <c r="E403" s="55"/>
      <c r="F403" s="97" t="s">
        <v>334</v>
      </c>
      <c r="G403" s="86">
        <f>+G404</f>
        <v>0</v>
      </c>
      <c r="H403" s="86">
        <f>+H404</f>
        <v>0</v>
      </c>
      <c r="I403" s="86">
        <f>+I404</f>
        <v>0</v>
      </c>
      <c r="J403" s="86">
        <f>+J404</f>
        <v>0</v>
      </c>
      <c r="K403" s="66">
        <f>+K404</f>
        <v>0</v>
      </c>
    </row>
    <row r="404" spans="1:11" ht="12.75" x14ac:dyDescent="0.2">
      <c r="A404" s="59">
        <v>2</v>
      </c>
      <c r="B404" s="60">
        <v>5</v>
      </c>
      <c r="C404" s="60">
        <v>1</v>
      </c>
      <c r="D404" s="60">
        <v>2</v>
      </c>
      <c r="E404" s="60" t="s">
        <v>24</v>
      </c>
      <c r="F404" s="69" t="s">
        <v>334</v>
      </c>
      <c r="G404" s="68"/>
      <c r="H404" s="68"/>
      <c r="I404" s="68"/>
      <c r="J404" s="62">
        <f>SUBTOTAL(9,G404:I404)</f>
        <v>0</v>
      </c>
      <c r="K404" s="87">
        <f>IFERROR(J404/$J$18*100,"0.00")</f>
        <v>0</v>
      </c>
    </row>
    <row r="405" spans="1:11" ht="12.75" x14ac:dyDescent="0.2">
      <c r="A405" s="54">
        <v>2</v>
      </c>
      <c r="B405" s="55">
        <v>5</v>
      </c>
      <c r="C405" s="55">
        <v>1</v>
      </c>
      <c r="D405" s="55">
        <v>3</v>
      </c>
      <c r="E405" s="55"/>
      <c r="F405" s="97" t="s">
        <v>335</v>
      </c>
      <c r="G405" s="57">
        <v>0</v>
      </c>
      <c r="H405" s="57">
        <v>0</v>
      </c>
      <c r="I405" s="57">
        <v>0</v>
      </c>
      <c r="J405" s="57">
        <v>0</v>
      </c>
      <c r="K405" s="58" t="s">
        <v>48</v>
      </c>
    </row>
    <row r="406" spans="1:11" ht="12.75" x14ac:dyDescent="0.2">
      <c r="A406" s="59">
        <v>2</v>
      </c>
      <c r="B406" s="60">
        <v>5</v>
      </c>
      <c r="C406" s="60">
        <v>1</v>
      </c>
      <c r="D406" s="60">
        <v>3</v>
      </c>
      <c r="E406" s="60" t="s">
        <v>24</v>
      </c>
      <c r="F406" s="69" t="s">
        <v>335</v>
      </c>
      <c r="G406" s="68"/>
      <c r="H406" s="68"/>
      <c r="I406" s="68"/>
      <c r="J406" s="62">
        <f>SUBTOTAL(9,G406:I406)</f>
        <v>0</v>
      </c>
      <c r="K406" s="87">
        <f>IFERROR(J406/$J$18*100,"0.00")</f>
        <v>0</v>
      </c>
    </row>
    <row r="407" spans="1:11" ht="12.75" x14ac:dyDescent="0.2">
      <c r="A407" s="43">
        <v>2</v>
      </c>
      <c r="B407" s="44">
        <v>6</v>
      </c>
      <c r="C407" s="45"/>
      <c r="D407" s="45"/>
      <c r="E407" s="45"/>
      <c r="F407" s="46" t="s">
        <v>336</v>
      </c>
      <c r="G407" s="47">
        <v>0</v>
      </c>
      <c r="H407" s="47">
        <v>0</v>
      </c>
      <c r="I407" s="47">
        <v>0</v>
      </c>
      <c r="J407" s="47">
        <v>0</v>
      </c>
      <c r="K407" s="48">
        <v>0</v>
      </c>
    </row>
    <row r="408" spans="1:11" ht="12.75" x14ac:dyDescent="0.2">
      <c r="A408" s="49">
        <v>2</v>
      </c>
      <c r="B408" s="50">
        <v>6</v>
      </c>
      <c r="C408" s="50">
        <v>1</v>
      </c>
      <c r="D408" s="50"/>
      <c r="E408" s="50"/>
      <c r="F408" s="51" t="s">
        <v>337</v>
      </c>
      <c r="G408" s="52">
        <v>0</v>
      </c>
      <c r="H408" s="52">
        <v>0</v>
      </c>
      <c r="I408" s="52">
        <v>0</v>
      </c>
      <c r="J408" s="52">
        <v>0</v>
      </c>
      <c r="K408" s="53">
        <v>0</v>
      </c>
    </row>
    <row r="409" spans="1:11" ht="12.75" x14ac:dyDescent="0.2">
      <c r="A409" s="54">
        <v>2</v>
      </c>
      <c r="B409" s="55">
        <v>6</v>
      </c>
      <c r="C409" s="55">
        <v>1</v>
      </c>
      <c r="D409" s="55">
        <v>1</v>
      </c>
      <c r="E409" s="55"/>
      <c r="F409" s="70" t="s">
        <v>338</v>
      </c>
      <c r="G409" s="86">
        <f>+G410</f>
        <v>0</v>
      </c>
      <c r="H409" s="86">
        <f>+H410</f>
        <v>2407949.66</v>
      </c>
      <c r="I409" s="86">
        <f>+I410</f>
        <v>0</v>
      </c>
      <c r="J409" s="86">
        <f>+J410</f>
        <v>2407949.66</v>
      </c>
      <c r="K409" s="66">
        <f>+K410</f>
        <v>1.6984587921269092</v>
      </c>
    </row>
    <row r="410" spans="1:11" ht="12.75" x14ac:dyDescent="0.2">
      <c r="A410" s="59">
        <v>2</v>
      </c>
      <c r="B410" s="60">
        <v>6</v>
      </c>
      <c r="C410" s="60">
        <v>1</v>
      </c>
      <c r="D410" s="60">
        <v>1</v>
      </c>
      <c r="E410" s="60" t="s">
        <v>24</v>
      </c>
      <c r="F410" s="61" t="s">
        <v>338</v>
      </c>
      <c r="G410" s="68"/>
      <c r="H410" s="68">
        <f>7949.66+2400000</f>
        <v>2407949.66</v>
      </c>
      <c r="I410" s="68"/>
      <c r="J410" s="62">
        <f>SUBTOTAL(9,G410:I410)</f>
        <v>2407949.66</v>
      </c>
      <c r="K410" s="87">
        <f>IFERROR(J410/$J$18*100,"0.00")</f>
        <v>1.6984587921269092</v>
      </c>
    </row>
    <row r="411" spans="1:11" ht="12.75" x14ac:dyDescent="0.2">
      <c r="A411" s="54">
        <v>2</v>
      </c>
      <c r="B411" s="55">
        <v>6</v>
      </c>
      <c r="C411" s="55">
        <v>1</v>
      </c>
      <c r="D411" s="55">
        <v>2</v>
      </c>
      <c r="E411" s="55"/>
      <c r="F411" s="70" t="s">
        <v>339</v>
      </c>
      <c r="G411" s="86">
        <f>+G412</f>
        <v>0</v>
      </c>
      <c r="H411" s="86">
        <f>+H412</f>
        <v>0</v>
      </c>
      <c r="I411" s="86">
        <f>+I412</f>
        <v>0</v>
      </c>
      <c r="J411" s="86">
        <f>+J412</f>
        <v>0</v>
      </c>
      <c r="K411" s="66">
        <f>+K412</f>
        <v>0</v>
      </c>
    </row>
    <row r="412" spans="1:11" ht="12.75" x14ac:dyDescent="0.2">
      <c r="A412" s="59">
        <v>2</v>
      </c>
      <c r="B412" s="60">
        <v>6</v>
      </c>
      <c r="C412" s="60">
        <v>1</v>
      </c>
      <c r="D412" s="60">
        <v>2</v>
      </c>
      <c r="E412" s="60" t="s">
        <v>24</v>
      </c>
      <c r="F412" s="69" t="s">
        <v>339</v>
      </c>
      <c r="G412" s="68"/>
      <c r="H412" s="68"/>
      <c r="I412" s="68"/>
      <c r="J412" s="62">
        <f>SUBTOTAL(9,G412:I412)</f>
        <v>0</v>
      </c>
      <c r="K412" s="87">
        <f>IFERROR(J412/$J$18*100,"0.00")</f>
        <v>0</v>
      </c>
    </row>
    <row r="413" spans="1:11" ht="12.75" x14ac:dyDescent="0.2">
      <c r="A413" s="54">
        <v>2</v>
      </c>
      <c r="B413" s="55">
        <v>6</v>
      </c>
      <c r="C413" s="55">
        <v>1</v>
      </c>
      <c r="D413" s="55">
        <v>3</v>
      </c>
      <c r="E413" s="55"/>
      <c r="F413" s="97" t="s">
        <v>340</v>
      </c>
      <c r="G413" s="86">
        <f>+G414</f>
        <v>0</v>
      </c>
      <c r="H413" s="86">
        <f>+H414</f>
        <v>1266053.81</v>
      </c>
      <c r="I413" s="86">
        <f>+I414</f>
        <v>0</v>
      </c>
      <c r="J413" s="86">
        <f>+J414</f>
        <v>1266053.81</v>
      </c>
      <c r="K413" s="66">
        <f>+K414</f>
        <v>0.89301710107190169</v>
      </c>
    </row>
    <row r="414" spans="1:11" ht="12.75" x14ac:dyDescent="0.2">
      <c r="A414" s="59">
        <v>2</v>
      </c>
      <c r="B414" s="60">
        <v>6</v>
      </c>
      <c r="C414" s="60">
        <v>1</v>
      </c>
      <c r="D414" s="60">
        <v>3</v>
      </c>
      <c r="E414" s="60" t="s">
        <v>24</v>
      </c>
      <c r="F414" s="97" t="s">
        <v>340</v>
      </c>
      <c r="G414" s="68"/>
      <c r="H414" s="68">
        <f>1266053.81</f>
        <v>1266053.81</v>
      </c>
      <c r="I414" s="68"/>
      <c r="J414" s="62">
        <f>SUBTOTAL(9,G414:I414)</f>
        <v>1266053.81</v>
      </c>
      <c r="K414" s="87">
        <f>IFERROR(J414/$J$18*100,"0.00")</f>
        <v>0.89301710107190169</v>
      </c>
    </row>
    <row r="415" spans="1:11" ht="12.75" x14ac:dyDescent="0.2">
      <c r="A415" s="54">
        <v>2</v>
      </c>
      <c r="B415" s="55">
        <v>6</v>
      </c>
      <c r="C415" s="55">
        <v>1</v>
      </c>
      <c r="D415" s="55">
        <v>4</v>
      </c>
      <c r="E415" s="55"/>
      <c r="F415" s="70" t="s">
        <v>341</v>
      </c>
      <c r="G415" s="86">
        <f>+G416</f>
        <v>0</v>
      </c>
      <c r="H415" s="86">
        <f>+H416</f>
        <v>0</v>
      </c>
      <c r="I415" s="86">
        <f>+I416</f>
        <v>0</v>
      </c>
      <c r="J415" s="86">
        <f>+J416</f>
        <v>0</v>
      </c>
      <c r="K415" s="66">
        <f>+K416</f>
        <v>0</v>
      </c>
    </row>
    <row r="416" spans="1:11" ht="12.75" x14ac:dyDescent="0.2">
      <c r="A416" s="59">
        <v>2</v>
      </c>
      <c r="B416" s="60">
        <v>6</v>
      </c>
      <c r="C416" s="60">
        <v>1</v>
      </c>
      <c r="D416" s="60">
        <v>4</v>
      </c>
      <c r="E416" s="60" t="s">
        <v>24</v>
      </c>
      <c r="F416" s="69" t="s">
        <v>341</v>
      </c>
      <c r="G416" s="68"/>
      <c r="H416" s="68"/>
      <c r="I416" s="68"/>
      <c r="J416" s="62">
        <f>SUBTOTAL(9,G416:I416)</f>
        <v>0</v>
      </c>
      <c r="K416" s="87">
        <f>IFERROR(J416/$J$18*100,"0.00")</f>
        <v>0</v>
      </c>
    </row>
    <row r="417" spans="1:11" ht="12.75" x14ac:dyDescent="0.2">
      <c r="A417" s="54">
        <v>2</v>
      </c>
      <c r="B417" s="55">
        <v>6</v>
      </c>
      <c r="C417" s="55">
        <v>1</v>
      </c>
      <c r="D417" s="55">
        <v>9</v>
      </c>
      <c r="E417" s="55"/>
      <c r="F417" s="70" t="s">
        <v>342</v>
      </c>
      <c r="G417" s="86">
        <f>+G418</f>
        <v>0</v>
      </c>
      <c r="H417" s="86">
        <f>+H418</f>
        <v>0</v>
      </c>
      <c r="I417" s="86">
        <f>+I418</f>
        <v>0</v>
      </c>
      <c r="J417" s="86">
        <f>+J418</f>
        <v>0</v>
      </c>
      <c r="K417" s="66">
        <f>+K418</f>
        <v>0</v>
      </c>
    </row>
    <row r="418" spans="1:11" ht="12.75" x14ac:dyDescent="0.2">
      <c r="A418" s="59">
        <v>2</v>
      </c>
      <c r="B418" s="60">
        <v>6</v>
      </c>
      <c r="C418" s="60">
        <v>1</v>
      </c>
      <c r="D418" s="60">
        <v>9</v>
      </c>
      <c r="E418" s="60" t="s">
        <v>24</v>
      </c>
      <c r="F418" s="69" t="s">
        <v>342</v>
      </c>
      <c r="G418" s="68"/>
      <c r="H418" s="68"/>
      <c r="I418" s="68"/>
      <c r="J418" s="62">
        <f>SUBTOTAL(9,G418:I418)</f>
        <v>0</v>
      </c>
      <c r="K418" s="87">
        <f>IFERROR(J418/$J$18*100,"0.00")</f>
        <v>0</v>
      </c>
    </row>
    <row r="419" spans="1:11" ht="12.75" x14ac:dyDescent="0.2">
      <c r="A419" s="49">
        <v>2</v>
      </c>
      <c r="B419" s="50">
        <v>6</v>
      </c>
      <c r="C419" s="50">
        <v>2</v>
      </c>
      <c r="D419" s="50"/>
      <c r="E419" s="50"/>
      <c r="F419" s="51" t="s">
        <v>343</v>
      </c>
      <c r="G419" s="52">
        <v>0</v>
      </c>
      <c r="H419" s="52">
        <v>0</v>
      </c>
      <c r="I419" s="52">
        <v>0</v>
      </c>
      <c r="J419" s="52">
        <v>0</v>
      </c>
      <c r="K419" s="53">
        <v>0</v>
      </c>
    </row>
    <row r="420" spans="1:11" ht="12.75" x14ac:dyDescent="0.2">
      <c r="A420" s="54">
        <v>2</v>
      </c>
      <c r="B420" s="55">
        <v>6</v>
      </c>
      <c r="C420" s="55">
        <v>2</v>
      </c>
      <c r="D420" s="55">
        <v>1</v>
      </c>
      <c r="E420" s="55"/>
      <c r="F420" s="70" t="s">
        <v>344</v>
      </c>
      <c r="G420" s="86">
        <f>+G421</f>
        <v>0</v>
      </c>
      <c r="H420" s="86">
        <f>+H421</f>
        <v>0</v>
      </c>
      <c r="I420" s="86">
        <f>+I421</f>
        <v>0</v>
      </c>
      <c r="J420" s="86">
        <f>+J421</f>
        <v>0</v>
      </c>
      <c r="K420" s="66">
        <f>+K421</f>
        <v>0</v>
      </c>
    </row>
    <row r="421" spans="1:11" ht="12.75" x14ac:dyDescent="0.2">
      <c r="A421" s="77">
        <v>2</v>
      </c>
      <c r="B421" s="60">
        <v>6</v>
      </c>
      <c r="C421" s="60">
        <v>2</v>
      </c>
      <c r="D421" s="60">
        <v>1</v>
      </c>
      <c r="E421" s="60" t="s">
        <v>24</v>
      </c>
      <c r="F421" s="69" t="s">
        <v>344</v>
      </c>
      <c r="G421" s="68"/>
      <c r="H421" s="68"/>
      <c r="I421" s="68"/>
      <c r="J421" s="62">
        <f>SUBTOTAL(9,G421:I421)</f>
        <v>0</v>
      </c>
      <c r="K421" s="87">
        <f>IFERROR(J421/$J$18*100,"0.00")</f>
        <v>0</v>
      </c>
    </row>
    <row r="422" spans="1:11" ht="12.75" x14ac:dyDescent="0.2">
      <c r="A422" s="79">
        <v>2</v>
      </c>
      <c r="B422" s="55">
        <v>6</v>
      </c>
      <c r="C422" s="55">
        <v>2</v>
      </c>
      <c r="D422" s="55">
        <v>2</v>
      </c>
      <c r="E422" s="55"/>
      <c r="F422" s="97" t="s">
        <v>345</v>
      </c>
      <c r="G422" s="57">
        <v>0</v>
      </c>
      <c r="H422" s="57">
        <v>0</v>
      </c>
      <c r="I422" s="57">
        <v>0</v>
      </c>
      <c r="J422" s="57">
        <v>0</v>
      </c>
      <c r="K422" s="58" t="s">
        <v>48</v>
      </c>
    </row>
    <row r="423" spans="1:11" ht="12.75" x14ac:dyDescent="0.2">
      <c r="A423" s="77">
        <v>2</v>
      </c>
      <c r="B423" s="60">
        <v>6</v>
      </c>
      <c r="C423" s="60">
        <v>2</v>
      </c>
      <c r="D423" s="60">
        <v>2</v>
      </c>
      <c r="E423" s="60" t="s">
        <v>24</v>
      </c>
      <c r="F423" s="69" t="s">
        <v>345</v>
      </c>
      <c r="G423" s="68"/>
      <c r="H423" s="68"/>
      <c r="I423" s="68"/>
      <c r="J423" s="62">
        <f>SUBTOTAL(9,G423:I423)</f>
        <v>0</v>
      </c>
      <c r="K423" s="87">
        <f>IFERROR(J423/$J$18*100,"0.00")</f>
        <v>0</v>
      </c>
    </row>
    <row r="424" spans="1:11" ht="12.75" x14ac:dyDescent="0.2">
      <c r="A424" s="54">
        <v>2</v>
      </c>
      <c r="B424" s="55">
        <v>6</v>
      </c>
      <c r="C424" s="55">
        <v>2</v>
      </c>
      <c r="D424" s="55">
        <v>3</v>
      </c>
      <c r="E424" s="55"/>
      <c r="F424" s="70" t="s">
        <v>346</v>
      </c>
      <c r="G424" s="86">
        <f>+G425</f>
        <v>0</v>
      </c>
      <c r="H424" s="86">
        <f>+H425</f>
        <v>0</v>
      </c>
      <c r="I424" s="86">
        <f>+I425</f>
        <v>0</v>
      </c>
      <c r="J424" s="86">
        <f>+J425</f>
        <v>0</v>
      </c>
      <c r="K424" s="66">
        <f>+K425</f>
        <v>0</v>
      </c>
    </row>
    <row r="425" spans="1:11" ht="12.75" x14ac:dyDescent="0.2">
      <c r="A425" s="77">
        <v>2</v>
      </c>
      <c r="B425" s="60">
        <v>6</v>
      </c>
      <c r="C425" s="60">
        <v>2</v>
      </c>
      <c r="D425" s="60">
        <v>3</v>
      </c>
      <c r="E425" s="60" t="s">
        <v>24</v>
      </c>
      <c r="F425" s="69" t="s">
        <v>346</v>
      </c>
      <c r="G425" s="68"/>
      <c r="H425" s="68"/>
      <c r="I425" s="68"/>
      <c r="J425" s="62">
        <f>SUBTOTAL(9,G425:I425)</f>
        <v>0</v>
      </c>
      <c r="K425" s="87">
        <f>IFERROR(J425/$J$18*100,"0.00")</f>
        <v>0</v>
      </c>
    </row>
    <row r="426" spans="1:11" ht="12.75" x14ac:dyDescent="0.2">
      <c r="A426" s="54">
        <v>2</v>
      </c>
      <c r="B426" s="55">
        <v>6</v>
      </c>
      <c r="C426" s="55">
        <v>2</v>
      </c>
      <c r="D426" s="55">
        <v>4</v>
      </c>
      <c r="E426" s="55"/>
      <c r="F426" s="70" t="s">
        <v>347</v>
      </c>
      <c r="G426" s="86">
        <f>+G427</f>
        <v>0</v>
      </c>
      <c r="H426" s="86">
        <f>+H427</f>
        <v>0</v>
      </c>
      <c r="I426" s="86">
        <f>+I427</f>
        <v>0</v>
      </c>
      <c r="J426" s="86">
        <f>+J427</f>
        <v>0</v>
      </c>
      <c r="K426" s="66">
        <f>+K427</f>
        <v>0</v>
      </c>
    </row>
    <row r="427" spans="1:11" ht="12.75" x14ac:dyDescent="0.2">
      <c r="A427" s="77">
        <v>2</v>
      </c>
      <c r="B427" s="60">
        <v>6</v>
      </c>
      <c r="C427" s="60">
        <v>2</v>
      </c>
      <c r="D427" s="60">
        <v>4</v>
      </c>
      <c r="E427" s="60" t="s">
        <v>24</v>
      </c>
      <c r="F427" s="61" t="s">
        <v>347</v>
      </c>
      <c r="G427" s="68"/>
      <c r="H427" s="68"/>
      <c r="I427" s="68"/>
      <c r="J427" s="62">
        <f>SUBTOTAL(9,G427:I427)</f>
        <v>0</v>
      </c>
      <c r="K427" s="87">
        <f>IFERROR(J427/$J$18*100,"0.00")</f>
        <v>0</v>
      </c>
    </row>
    <row r="428" spans="1:11" ht="12.75" x14ac:dyDescent="0.2">
      <c r="A428" s="49">
        <v>2</v>
      </c>
      <c r="B428" s="50">
        <v>6</v>
      </c>
      <c r="C428" s="50">
        <v>3</v>
      </c>
      <c r="D428" s="50"/>
      <c r="E428" s="50"/>
      <c r="F428" s="51" t="s">
        <v>348</v>
      </c>
      <c r="G428" s="52">
        <v>0</v>
      </c>
      <c r="H428" s="52">
        <v>0</v>
      </c>
      <c r="I428" s="52">
        <v>0</v>
      </c>
      <c r="J428" s="52">
        <v>0</v>
      </c>
      <c r="K428" s="53">
        <v>0</v>
      </c>
    </row>
    <row r="429" spans="1:11" ht="12.75" x14ac:dyDescent="0.2">
      <c r="A429" s="79">
        <v>2</v>
      </c>
      <c r="B429" s="55">
        <v>6</v>
      </c>
      <c r="C429" s="55">
        <v>3</v>
      </c>
      <c r="D429" s="55">
        <v>1</v>
      </c>
      <c r="E429" s="55"/>
      <c r="F429" s="97" t="s">
        <v>349</v>
      </c>
      <c r="G429" s="86">
        <f>+G430</f>
        <v>0</v>
      </c>
      <c r="H429" s="86">
        <f>+H430</f>
        <v>11154445.6</v>
      </c>
      <c r="I429" s="86">
        <f>+I430</f>
        <v>0</v>
      </c>
      <c r="J429" s="86">
        <f>+J430</f>
        <v>11154445.6</v>
      </c>
      <c r="K429" s="66">
        <f>+K430</f>
        <v>7.8678414733227076</v>
      </c>
    </row>
    <row r="430" spans="1:11" ht="12.75" x14ac:dyDescent="0.2">
      <c r="A430" s="59">
        <v>2</v>
      </c>
      <c r="B430" s="60">
        <v>6</v>
      </c>
      <c r="C430" s="60">
        <v>3</v>
      </c>
      <c r="D430" s="60">
        <v>1</v>
      </c>
      <c r="E430" s="60" t="s">
        <v>24</v>
      </c>
      <c r="F430" s="61" t="s">
        <v>349</v>
      </c>
      <c r="G430" s="68"/>
      <c r="H430" s="68">
        <f>11154445.6</f>
        <v>11154445.6</v>
      </c>
      <c r="I430" s="68"/>
      <c r="J430" s="62">
        <f>SUBTOTAL(9,G430:I430)</f>
        <v>11154445.6</v>
      </c>
      <c r="K430" s="87">
        <f>IFERROR(J430/$J$18*100,"0.00")</f>
        <v>7.8678414733227076</v>
      </c>
    </row>
    <row r="431" spans="1:11" ht="12.75" x14ac:dyDescent="0.2">
      <c r="A431" s="54">
        <v>2</v>
      </c>
      <c r="B431" s="55">
        <v>6</v>
      </c>
      <c r="C431" s="55">
        <v>3</v>
      </c>
      <c r="D431" s="55">
        <v>2</v>
      </c>
      <c r="E431" s="55"/>
      <c r="F431" s="70" t="s">
        <v>350</v>
      </c>
      <c r="G431" s="86">
        <f>+G432</f>
        <v>0</v>
      </c>
      <c r="H431" s="86">
        <f>+H432</f>
        <v>1800000</v>
      </c>
      <c r="I431" s="86">
        <f>+I432</f>
        <v>0</v>
      </c>
      <c r="J431" s="86">
        <f>+J432</f>
        <v>1800000</v>
      </c>
      <c r="K431" s="66">
        <f>+K432</f>
        <v>1.2696385961110317</v>
      </c>
    </row>
    <row r="432" spans="1:11" ht="12.75" x14ac:dyDescent="0.2">
      <c r="A432" s="77">
        <v>2</v>
      </c>
      <c r="B432" s="60">
        <v>6</v>
      </c>
      <c r="C432" s="60">
        <v>3</v>
      </c>
      <c r="D432" s="60">
        <v>2</v>
      </c>
      <c r="E432" s="60" t="s">
        <v>24</v>
      </c>
      <c r="F432" s="69" t="s">
        <v>350</v>
      </c>
      <c r="G432" s="68"/>
      <c r="H432" s="68">
        <f>1800000</f>
        <v>1800000</v>
      </c>
      <c r="I432" s="68"/>
      <c r="J432" s="62">
        <f>SUBTOTAL(9,G432:I432)</f>
        <v>1800000</v>
      </c>
      <c r="K432" s="87">
        <f>IFERROR(J432/$J$18*100,"0.00")</f>
        <v>1.2696385961110317</v>
      </c>
    </row>
    <row r="433" spans="1:11" ht="12.75" x14ac:dyDescent="0.2">
      <c r="A433" s="54">
        <v>2</v>
      </c>
      <c r="B433" s="55">
        <v>6</v>
      </c>
      <c r="C433" s="55">
        <v>3</v>
      </c>
      <c r="D433" s="55">
        <v>3</v>
      </c>
      <c r="E433" s="55"/>
      <c r="F433" s="70" t="s">
        <v>351</v>
      </c>
      <c r="G433" s="86">
        <f>+G434</f>
        <v>0</v>
      </c>
      <c r="H433" s="86">
        <f>+H434</f>
        <v>0</v>
      </c>
      <c r="I433" s="86">
        <f>+I434</f>
        <v>0</v>
      </c>
      <c r="J433" s="86">
        <f>+J434</f>
        <v>0</v>
      </c>
      <c r="K433" s="66">
        <f>+K434</f>
        <v>0</v>
      </c>
    </row>
    <row r="434" spans="1:11" ht="12.75" x14ac:dyDescent="0.2">
      <c r="A434" s="77">
        <v>2</v>
      </c>
      <c r="B434" s="60">
        <v>6</v>
      </c>
      <c r="C434" s="60">
        <v>3</v>
      </c>
      <c r="D434" s="60">
        <v>3</v>
      </c>
      <c r="E434" s="60" t="s">
        <v>24</v>
      </c>
      <c r="F434" s="69" t="s">
        <v>351</v>
      </c>
      <c r="G434" s="68"/>
      <c r="H434" s="68"/>
      <c r="I434" s="68"/>
      <c r="J434" s="62">
        <f>SUBTOTAL(9,G434:I434)</f>
        <v>0</v>
      </c>
      <c r="K434" s="87">
        <f>IFERROR(J434/$J$18*100,"0.00")</f>
        <v>0</v>
      </c>
    </row>
    <row r="435" spans="1:11" ht="12.75" x14ac:dyDescent="0.2">
      <c r="A435" s="54">
        <v>2</v>
      </c>
      <c r="B435" s="55">
        <v>6</v>
      </c>
      <c r="C435" s="55">
        <v>3</v>
      </c>
      <c r="D435" s="55">
        <v>4</v>
      </c>
      <c r="E435" s="55"/>
      <c r="F435" s="70" t="s">
        <v>352</v>
      </c>
      <c r="G435" s="86">
        <f>+G436</f>
        <v>0</v>
      </c>
      <c r="H435" s="86">
        <f>+H436</f>
        <v>0</v>
      </c>
      <c r="I435" s="86">
        <f>+I436</f>
        <v>0</v>
      </c>
      <c r="J435" s="86">
        <f>+J436</f>
        <v>0</v>
      </c>
      <c r="K435" s="66">
        <f>+K436</f>
        <v>0</v>
      </c>
    </row>
    <row r="436" spans="1:11" ht="12.75" x14ac:dyDescent="0.2">
      <c r="A436" s="77">
        <v>2</v>
      </c>
      <c r="B436" s="60">
        <v>6</v>
      </c>
      <c r="C436" s="60">
        <v>3</v>
      </c>
      <c r="D436" s="60">
        <v>4</v>
      </c>
      <c r="E436" s="60" t="s">
        <v>24</v>
      </c>
      <c r="F436" s="69" t="s">
        <v>352</v>
      </c>
      <c r="G436" s="68"/>
      <c r="H436" s="68"/>
      <c r="I436" s="68"/>
      <c r="J436" s="62">
        <f>SUBTOTAL(9,G436:I436)</f>
        <v>0</v>
      </c>
      <c r="K436" s="87">
        <f>IFERROR(J436/$J$18*100,"0.00")</f>
        <v>0</v>
      </c>
    </row>
    <row r="437" spans="1:11" ht="12.75" x14ac:dyDescent="0.2">
      <c r="A437" s="49">
        <v>2</v>
      </c>
      <c r="B437" s="50">
        <v>6</v>
      </c>
      <c r="C437" s="50">
        <v>4</v>
      </c>
      <c r="D437" s="50"/>
      <c r="E437" s="50"/>
      <c r="F437" s="51" t="s">
        <v>353</v>
      </c>
      <c r="G437" s="52">
        <v>0</v>
      </c>
      <c r="H437" s="52">
        <v>0</v>
      </c>
      <c r="I437" s="52">
        <v>0</v>
      </c>
      <c r="J437" s="52">
        <v>0</v>
      </c>
      <c r="K437" s="53">
        <v>0</v>
      </c>
    </row>
    <row r="438" spans="1:11" ht="12.75" x14ac:dyDescent="0.2">
      <c r="A438" s="54">
        <v>2</v>
      </c>
      <c r="B438" s="55">
        <v>6</v>
      </c>
      <c r="C438" s="55">
        <v>4</v>
      </c>
      <c r="D438" s="55">
        <v>1</v>
      </c>
      <c r="E438" s="55"/>
      <c r="F438" s="70" t="s">
        <v>354</v>
      </c>
      <c r="G438" s="86">
        <f>+G439</f>
        <v>0</v>
      </c>
      <c r="H438" s="86">
        <f>+H439</f>
        <v>0</v>
      </c>
      <c r="I438" s="86">
        <f>+I439</f>
        <v>0</v>
      </c>
      <c r="J438" s="86">
        <f>+J439</f>
        <v>0</v>
      </c>
      <c r="K438" s="66">
        <f>+K439</f>
        <v>0</v>
      </c>
    </row>
    <row r="439" spans="1:11" ht="12.75" x14ac:dyDescent="0.2">
      <c r="A439" s="77">
        <v>2</v>
      </c>
      <c r="B439" s="60">
        <v>6</v>
      </c>
      <c r="C439" s="60">
        <v>4</v>
      </c>
      <c r="D439" s="60">
        <v>1</v>
      </c>
      <c r="E439" s="60" t="s">
        <v>24</v>
      </c>
      <c r="F439" s="69" t="s">
        <v>354</v>
      </c>
      <c r="G439" s="68"/>
      <c r="H439" s="68"/>
      <c r="I439" s="68"/>
      <c r="J439" s="63">
        <f>SUBTOTAL(9,G439:I439)</f>
        <v>0</v>
      </c>
      <c r="K439" s="64">
        <f>IFERROR(J439/$J$18*100,"0.00")</f>
        <v>0</v>
      </c>
    </row>
    <row r="440" spans="1:11" ht="12.75" x14ac:dyDescent="0.2">
      <c r="A440" s="54">
        <v>2</v>
      </c>
      <c r="B440" s="55">
        <v>6</v>
      </c>
      <c r="C440" s="55">
        <v>4</v>
      </c>
      <c r="D440" s="55">
        <v>2</v>
      </c>
      <c r="E440" s="55"/>
      <c r="F440" s="70" t="s">
        <v>355</v>
      </c>
      <c r="G440" s="86">
        <f>+G441</f>
        <v>0</v>
      </c>
      <c r="H440" s="86">
        <f>+H441</f>
        <v>0</v>
      </c>
      <c r="I440" s="86">
        <f>+I441</f>
        <v>0</v>
      </c>
      <c r="J440" s="86">
        <f>+J441</f>
        <v>0</v>
      </c>
      <c r="K440" s="66">
        <f>+K441</f>
        <v>0</v>
      </c>
    </row>
    <row r="441" spans="1:11" ht="12.75" x14ac:dyDescent="0.2">
      <c r="A441" s="77">
        <v>2</v>
      </c>
      <c r="B441" s="60">
        <v>6</v>
      </c>
      <c r="C441" s="60">
        <v>4</v>
      </c>
      <c r="D441" s="60">
        <v>2</v>
      </c>
      <c r="E441" s="60" t="s">
        <v>24</v>
      </c>
      <c r="F441" s="69" t="s">
        <v>355</v>
      </c>
      <c r="G441" s="68"/>
      <c r="H441" s="68"/>
      <c r="I441" s="68"/>
      <c r="J441" s="63">
        <f>SUBTOTAL(9,G441:I441)</f>
        <v>0</v>
      </c>
      <c r="K441" s="64">
        <f>IFERROR(J441/$J$18*100,"0.00")</f>
        <v>0</v>
      </c>
    </row>
    <row r="442" spans="1:11" ht="12.75" x14ac:dyDescent="0.2">
      <c r="A442" s="54">
        <v>2</v>
      </c>
      <c r="B442" s="55">
        <v>6</v>
      </c>
      <c r="C442" s="55">
        <v>4</v>
      </c>
      <c r="D442" s="55">
        <v>8</v>
      </c>
      <c r="E442" s="55"/>
      <c r="F442" s="70" t="s">
        <v>356</v>
      </c>
      <c r="G442" s="86">
        <f>+G443</f>
        <v>0</v>
      </c>
      <c r="H442" s="86">
        <f>+H443</f>
        <v>0</v>
      </c>
      <c r="I442" s="86">
        <f>+I443</f>
        <v>0</v>
      </c>
      <c r="J442" s="86">
        <f>+J443</f>
        <v>0</v>
      </c>
      <c r="K442" s="66">
        <f>+K443</f>
        <v>0</v>
      </c>
    </row>
    <row r="443" spans="1:11" ht="12.75" x14ac:dyDescent="0.2">
      <c r="A443" s="77">
        <v>2</v>
      </c>
      <c r="B443" s="60">
        <v>6</v>
      </c>
      <c r="C443" s="60">
        <v>4</v>
      </c>
      <c r="D443" s="60">
        <v>8</v>
      </c>
      <c r="E443" s="60" t="s">
        <v>24</v>
      </c>
      <c r="F443" s="69" t="s">
        <v>356</v>
      </c>
      <c r="G443" s="68"/>
      <c r="H443" s="68"/>
      <c r="I443" s="68"/>
      <c r="J443" s="63">
        <f>SUBTOTAL(9,G443:I443)</f>
        <v>0</v>
      </c>
      <c r="K443" s="64">
        <f>IFERROR(J443/$J$18*100,"0.00")</f>
        <v>0</v>
      </c>
    </row>
    <row r="444" spans="1:11" ht="12.75" x14ac:dyDescent="0.2">
      <c r="A444" s="49">
        <v>2</v>
      </c>
      <c r="B444" s="50">
        <v>6</v>
      </c>
      <c r="C444" s="50">
        <v>5</v>
      </c>
      <c r="D444" s="50"/>
      <c r="E444" s="50"/>
      <c r="F444" s="51" t="s">
        <v>357</v>
      </c>
      <c r="G444" s="52">
        <v>0</v>
      </c>
      <c r="H444" s="52">
        <v>0</v>
      </c>
      <c r="I444" s="52">
        <v>0</v>
      </c>
      <c r="J444" s="52">
        <v>0</v>
      </c>
      <c r="K444" s="53">
        <v>0</v>
      </c>
    </row>
    <row r="445" spans="1:11" ht="12.75" x14ac:dyDescent="0.2">
      <c r="A445" s="54">
        <v>2</v>
      </c>
      <c r="B445" s="55">
        <v>6</v>
      </c>
      <c r="C445" s="55">
        <v>5</v>
      </c>
      <c r="D445" s="55">
        <v>2</v>
      </c>
      <c r="E445" s="55"/>
      <c r="F445" s="70" t="s">
        <v>358</v>
      </c>
      <c r="G445" s="86">
        <f>+G446</f>
        <v>0</v>
      </c>
      <c r="H445" s="86">
        <f>+H446</f>
        <v>0</v>
      </c>
      <c r="I445" s="86">
        <f>+I446</f>
        <v>0</v>
      </c>
      <c r="J445" s="86">
        <f>+J446</f>
        <v>0</v>
      </c>
      <c r="K445" s="66">
        <f>+K446</f>
        <v>0</v>
      </c>
    </row>
    <row r="446" spans="1:11" ht="12.75" x14ac:dyDescent="0.2">
      <c r="A446" s="59">
        <v>2</v>
      </c>
      <c r="B446" s="60">
        <v>6</v>
      </c>
      <c r="C446" s="60">
        <v>5</v>
      </c>
      <c r="D446" s="60">
        <v>2</v>
      </c>
      <c r="E446" s="60" t="s">
        <v>24</v>
      </c>
      <c r="F446" s="69" t="s">
        <v>358</v>
      </c>
      <c r="G446" s="68"/>
      <c r="H446" s="68"/>
      <c r="I446" s="68"/>
      <c r="J446" s="63">
        <f>SUBTOTAL(9,G446:I446)</f>
        <v>0</v>
      </c>
      <c r="K446" s="64">
        <f>IFERROR(J446/$J$18*100,"0.00")</f>
        <v>0</v>
      </c>
    </row>
    <row r="447" spans="1:11" ht="12.75" x14ac:dyDescent="0.2">
      <c r="A447" s="54">
        <v>2</v>
      </c>
      <c r="B447" s="55">
        <v>6</v>
      </c>
      <c r="C447" s="55">
        <v>5</v>
      </c>
      <c r="D447" s="55">
        <v>3</v>
      </c>
      <c r="E447" s="55"/>
      <c r="F447" s="70" t="s">
        <v>359</v>
      </c>
      <c r="G447" s="86">
        <f>+G448</f>
        <v>0</v>
      </c>
      <c r="H447" s="86">
        <f>+H448</f>
        <v>0</v>
      </c>
      <c r="I447" s="86">
        <f>+I448</f>
        <v>0</v>
      </c>
      <c r="J447" s="86">
        <f>+J448</f>
        <v>0</v>
      </c>
      <c r="K447" s="66">
        <f>+K448</f>
        <v>0</v>
      </c>
    </row>
    <row r="448" spans="1:11" ht="12.75" x14ac:dyDescent="0.2">
      <c r="A448" s="59">
        <v>2</v>
      </c>
      <c r="B448" s="60">
        <v>6</v>
      </c>
      <c r="C448" s="60">
        <v>5</v>
      </c>
      <c r="D448" s="60">
        <v>3</v>
      </c>
      <c r="E448" s="60" t="s">
        <v>24</v>
      </c>
      <c r="F448" s="69" t="s">
        <v>359</v>
      </c>
      <c r="G448" s="68"/>
      <c r="H448" s="68"/>
      <c r="I448" s="68"/>
      <c r="J448" s="63">
        <f>SUBTOTAL(9,G448:I448)</f>
        <v>0</v>
      </c>
      <c r="K448" s="64">
        <f>IFERROR(J448/$J$18*100,"0.00")</f>
        <v>0</v>
      </c>
    </row>
    <row r="449" spans="1:11" ht="12.75" x14ac:dyDescent="0.2">
      <c r="A449" s="54">
        <v>2</v>
      </c>
      <c r="B449" s="55">
        <v>6</v>
      </c>
      <c r="C449" s="55">
        <v>5</v>
      </c>
      <c r="D449" s="55">
        <v>4</v>
      </c>
      <c r="E449" s="55"/>
      <c r="F449" s="70" t="s">
        <v>360</v>
      </c>
      <c r="G449" s="86">
        <f>+G450</f>
        <v>0</v>
      </c>
      <c r="H449" s="86">
        <f>+H450</f>
        <v>282750</v>
      </c>
      <c r="I449" s="86">
        <f>+I450</f>
        <v>0</v>
      </c>
      <c r="J449" s="86">
        <f>+J450</f>
        <v>282750</v>
      </c>
      <c r="K449" s="66">
        <f>+K450</f>
        <v>0.19943906280577459</v>
      </c>
    </row>
    <row r="450" spans="1:11" ht="12.75" x14ac:dyDescent="0.2">
      <c r="A450" s="59">
        <v>2</v>
      </c>
      <c r="B450" s="60">
        <v>6</v>
      </c>
      <c r="C450" s="60">
        <v>5</v>
      </c>
      <c r="D450" s="60">
        <v>4</v>
      </c>
      <c r="E450" s="60" t="s">
        <v>24</v>
      </c>
      <c r="F450" s="69" t="s">
        <v>360</v>
      </c>
      <c r="G450" s="68"/>
      <c r="H450" s="68">
        <f>282750</f>
        <v>282750</v>
      </c>
      <c r="I450" s="68"/>
      <c r="J450" s="63">
        <f>SUBTOTAL(9,G450:I450)</f>
        <v>282750</v>
      </c>
      <c r="K450" s="64">
        <f>IFERROR(J450/$J$18*100,"0.00")</f>
        <v>0.19943906280577459</v>
      </c>
    </row>
    <row r="451" spans="1:11" ht="12.75" x14ac:dyDescent="0.2">
      <c r="A451" s="54">
        <v>2</v>
      </c>
      <c r="B451" s="55">
        <v>6</v>
      </c>
      <c r="C451" s="55">
        <v>5</v>
      </c>
      <c r="D451" s="55">
        <v>5</v>
      </c>
      <c r="E451" s="55"/>
      <c r="F451" s="70" t="s">
        <v>361</v>
      </c>
      <c r="G451" s="86">
        <f>+G452</f>
        <v>0</v>
      </c>
      <c r="H451" s="86">
        <f>+H452</f>
        <v>2300</v>
      </c>
      <c r="I451" s="86">
        <f>+I452</f>
        <v>0</v>
      </c>
      <c r="J451" s="86">
        <f>+J452</f>
        <v>2300</v>
      </c>
      <c r="K451" s="66">
        <f>+K452</f>
        <v>1.622315983919652E-3</v>
      </c>
    </row>
    <row r="452" spans="1:11" ht="12.75" x14ac:dyDescent="0.2">
      <c r="A452" s="59">
        <v>2</v>
      </c>
      <c r="B452" s="60">
        <v>6</v>
      </c>
      <c r="C452" s="60">
        <v>5</v>
      </c>
      <c r="D452" s="60">
        <v>5</v>
      </c>
      <c r="E452" s="60" t="s">
        <v>24</v>
      </c>
      <c r="F452" s="69" t="s">
        <v>361</v>
      </c>
      <c r="G452" s="68"/>
      <c r="H452" s="68">
        <f>2300</f>
        <v>2300</v>
      </c>
      <c r="I452" s="68"/>
      <c r="J452" s="63">
        <f>SUBTOTAL(9,G452:I452)</f>
        <v>2300</v>
      </c>
      <c r="K452" s="64">
        <f>IFERROR(J452/$J$18*100,"0.00")</f>
        <v>1.622315983919652E-3</v>
      </c>
    </row>
    <row r="453" spans="1:11" ht="12.75" x14ac:dyDescent="0.2">
      <c r="A453" s="54">
        <v>2</v>
      </c>
      <c r="B453" s="55">
        <v>6</v>
      </c>
      <c r="C453" s="55">
        <v>5</v>
      </c>
      <c r="D453" s="55">
        <v>6</v>
      </c>
      <c r="E453" s="55"/>
      <c r="F453" s="70" t="s">
        <v>362</v>
      </c>
      <c r="G453" s="86">
        <f>+G454</f>
        <v>0</v>
      </c>
      <c r="H453" s="86">
        <f>+H454</f>
        <v>0</v>
      </c>
      <c r="I453" s="86">
        <f>+I454</f>
        <v>0</v>
      </c>
      <c r="J453" s="86">
        <f>+J454</f>
        <v>0</v>
      </c>
      <c r="K453" s="66">
        <f>+K454</f>
        <v>0</v>
      </c>
    </row>
    <row r="454" spans="1:11" ht="12.75" x14ac:dyDescent="0.2">
      <c r="A454" s="59">
        <v>2</v>
      </c>
      <c r="B454" s="60">
        <v>6</v>
      </c>
      <c r="C454" s="60">
        <v>5</v>
      </c>
      <c r="D454" s="60">
        <v>6</v>
      </c>
      <c r="E454" s="60" t="s">
        <v>24</v>
      </c>
      <c r="F454" s="69" t="s">
        <v>362</v>
      </c>
      <c r="G454" s="68"/>
      <c r="H454" s="68"/>
      <c r="I454" s="68"/>
      <c r="J454" s="63">
        <f>SUBTOTAL(9,G454:I454)</f>
        <v>0</v>
      </c>
      <c r="K454" s="64">
        <f>IFERROR(J454/$J$18*100,"0.00")</f>
        <v>0</v>
      </c>
    </row>
    <row r="455" spans="1:11" ht="12.75" x14ac:dyDescent="0.2">
      <c r="A455" s="54">
        <v>2</v>
      </c>
      <c r="B455" s="55">
        <v>6</v>
      </c>
      <c r="C455" s="55">
        <v>5</v>
      </c>
      <c r="D455" s="55">
        <v>7</v>
      </c>
      <c r="E455" s="55"/>
      <c r="F455" s="70" t="s">
        <v>363</v>
      </c>
      <c r="G455" s="86">
        <f>+G456</f>
        <v>0</v>
      </c>
      <c r="H455" s="86">
        <f>+H456</f>
        <v>0</v>
      </c>
      <c r="I455" s="86">
        <f>+I456</f>
        <v>0</v>
      </c>
      <c r="J455" s="86">
        <f>+J456</f>
        <v>0</v>
      </c>
      <c r="K455" s="66">
        <f>+K456</f>
        <v>0</v>
      </c>
    </row>
    <row r="456" spans="1:11" ht="12.75" x14ac:dyDescent="0.2">
      <c r="A456" s="59">
        <v>2</v>
      </c>
      <c r="B456" s="60">
        <v>6</v>
      </c>
      <c r="C456" s="60">
        <v>5</v>
      </c>
      <c r="D456" s="60">
        <v>7</v>
      </c>
      <c r="E456" s="60" t="s">
        <v>24</v>
      </c>
      <c r="F456" s="69" t="s">
        <v>363</v>
      </c>
      <c r="G456" s="68"/>
      <c r="H456" s="68"/>
      <c r="I456" s="68"/>
      <c r="J456" s="63">
        <f>SUBTOTAL(9,G456:I456)</f>
        <v>0</v>
      </c>
      <c r="K456" s="64">
        <f>IFERROR(J456/$J$18*100,"0.00")</f>
        <v>0</v>
      </c>
    </row>
    <row r="457" spans="1:11" ht="12.75" x14ac:dyDescent="0.2">
      <c r="A457" s="54">
        <v>2</v>
      </c>
      <c r="B457" s="55">
        <v>6</v>
      </c>
      <c r="C457" s="55">
        <v>5</v>
      </c>
      <c r="D457" s="55">
        <v>8</v>
      </c>
      <c r="E457" s="55"/>
      <c r="F457" s="70" t="s">
        <v>364</v>
      </c>
      <c r="G457" s="86">
        <f>+G458</f>
        <v>0</v>
      </c>
      <c r="H457" s="86">
        <f>+H458</f>
        <v>0</v>
      </c>
      <c r="I457" s="86">
        <f>+I458</f>
        <v>0</v>
      </c>
      <c r="J457" s="86">
        <f>+J458</f>
        <v>0</v>
      </c>
      <c r="K457" s="66">
        <f>+K458</f>
        <v>0</v>
      </c>
    </row>
    <row r="458" spans="1:11" ht="12.75" x14ac:dyDescent="0.2">
      <c r="A458" s="59">
        <v>2</v>
      </c>
      <c r="B458" s="60">
        <v>6</v>
      </c>
      <c r="C458" s="60">
        <v>5</v>
      </c>
      <c r="D458" s="60">
        <v>8</v>
      </c>
      <c r="E458" s="60" t="s">
        <v>24</v>
      </c>
      <c r="F458" s="69" t="s">
        <v>364</v>
      </c>
      <c r="G458" s="68"/>
      <c r="H458" s="68"/>
      <c r="I458" s="68"/>
      <c r="J458" s="63">
        <f>SUBTOTAL(9,G458:I458)</f>
        <v>0</v>
      </c>
      <c r="K458" s="64">
        <f>IFERROR(J458/$J$18*100,"0.00")</f>
        <v>0</v>
      </c>
    </row>
    <row r="459" spans="1:11" ht="12.75" x14ac:dyDescent="0.2">
      <c r="A459" s="49">
        <v>2</v>
      </c>
      <c r="B459" s="50">
        <v>6</v>
      </c>
      <c r="C459" s="50">
        <v>6</v>
      </c>
      <c r="D459" s="50"/>
      <c r="E459" s="50"/>
      <c r="F459" s="51" t="s">
        <v>365</v>
      </c>
      <c r="G459" s="52">
        <v>0</v>
      </c>
      <c r="H459" s="52">
        <v>0</v>
      </c>
      <c r="I459" s="52">
        <v>0</v>
      </c>
      <c r="J459" s="52">
        <v>0</v>
      </c>
      <c r="K459" s="53">
        <v>0</v>
      </c>
    </row>
    <row r="460" spans="1:11" ht="12.75" x14ac:dyDescent="0.2">
      <c r="A460" s="54">
        <v>2</v>
      </c>
      <c r="B460" s="55">
        <v>6</v>
      </c>
      <c r="C460" s="55">
        <v>6</v>
      </c>
      <c r="D460" s="55">
        <v>1</v>
      </c>
      <c r="E460" s="55"/>
      <c r="F460" s="97" t="s">
        <v>366</v>
      </c>
      <c r="G460" s="57">
        <v>0</v>
      </c>
      <c r="H460" s="57">
        <v>0</v>
      </c>
      <c r="I460" s="57">
        <v>0</v>
      </c>
      <c r="J460" s="57">
        <v>0</v>
      </c>
      <c r="K460" s="58" t="s">
        <v>48</v>
      </c>
    </row>
    <row r="461" spans="1:11" ht="12.75" x14ac:dyDescent="0.2">
      <c r="A461" s="59">
        <v>2</v>
      </c>
      <c r="B461" s="60">
        <v>6</v>
      </c>
      <c r="C461" s="60">
        <v>6</v>
      </c>
      <c r="D461" s="60">
        <v>1</v>
      </c>
      <c r="E461" s="60" t="s">
        <v>24</v>
      </c>
      <c r="F461" s="69" t="s">
        <v>366</v>
      </c>
      <c r="G461" s="68"/>
      <c r="H461" s="68"/>
      <c r="I461" s="68"/>
      <c r="J461" s="63">
        <f>SUBTOTAL(9,G461:I461)</f>
        <v>0</v>
      </c>
      <c r="K461" s="64">
        <f>IFERROR(J461/$J$18*100,"0.00")</f>
        <v>0</v>
      </c>
    </row>
    <row r="462" spans="1:11" ht="12.75" x14ac:dyDescent="0.2">
      <c r="A462" s="54">
        <v>2</v>
      </c>
      <c r="B462" s="55">
        <v>6</v>
      </c>
      <c r="C462" s="55">
        <v>6</v>
      </c>
      <c r="D462" s="55">
        <v>2</v>
      </c>
      <c r="E462" s="55"/>
      <c r="F462" s="97" t="s">
        <v>367</v>
      </c>
      <c r="G462" s="86">
        <f>+G463</f>
        <v>0</v>
      </c>
      <c r="H462" s="86">
        <f>+H463</f>
        <v>0</v>
      </c>
      <c r="I462" s="86">
        <f>+I463</f>
        <v>0</v>
      </c>
      <c r="J462" s="86">
        <f>+J463</f>
        <v>0</v>
      </c>
      <c r="K462" s="66">
        <f>+K463</f>
        <v>0</v>
      </c>
    </row>
    <row r="463" spans="1:11" ht="12.75" x14ac:dyDescent="0.2">
      <c r="A463" s="59">
        <v>2</v>
      </c>
      <c r="B463" s="60">
        <v>6</v>
      </c>
      <c r="C463" s="60">
        <v>6</v>
      </c>
      <c r="D463" s="60">
        <v>2</v>
      </c>
      <c r="E463" s="60" t="s">
        <v>24</v>
      </c>
      <c r="F463" s="69" t="s">
        <v>367</v>
      </c>
      <c r="G463" s="68"/>
      <c r="H463" s="68"/>
      <c r="I463" s="68"/>
      <c r="J463" s="63">
        <f>SUBTOTAL(9,G463:I463)</f>
        <v>0</v>
      </c>
      <c r="K463" s="64">
        <f>IFERROR(J463/$J$18*100,"0.00")</f>
        <v>0</v>
      </c>
    </row>
    <row r="464" spans="1:11" ht="12.75" x14ac:dyDescent="0.2">
      <c r="A464" s="49">
        <v>2</v>
      </c>
      <c r="B464" s="50">
        <v>6</v>
      </c>
      <c r="C464" s="50">
        <v>8</v>
      </c>
      <c r="D464" s="50"/>
      <c r="E464" s="50"/>
      <c r="F464" s="51" t="s">
        <v>368</v>
      </c>
      <c r="G464" s="52">
        <v>0</v>
      </c>
      <c r="H464" s="52">
        <v>0</v>
      </c>
      <c r="I464" s="52">
        <v>0</v>
      </c>
      <c r="J464" s="52">
        <v>0</v>
      </c>
      <c r="K464" s="53">
        <v>0</v>
      </c>
    </row>
    <row r="465" spans="1:11" ht="12.75" x14ac:dyDescent="0.2">
      <c r="A465" s="54">
        <v>2</v>
      </c>
      <c r="B465" s="55">
        <v>6</v>
      </c>
      <c r="C465" s="55">
        <v>8</v>
      </c>
      <c r="D465" s="55">
        <v>1</v>
      </c>
      <c r="E465" s="55"/>
      <c r="F465" s="70" t="s">
        <v>369</v>
      </c>
      <c r="G465" s="86">
        <f>+G466</f>
        <v>0</v>
      </c>
      <c r="H465" s="86">
        <f>+H466</f>
        <v>0</v>
      </c>
      <c r="I465" s="86">
        <f>+I466</f>
        <v>0</v>
      </c>
      <c r="J465" s="86">
        <f>+J466</f>
        <v>0</v>
      </c>
      <c r="K465" s="66">
        <f>+K466</f>
        <v>0</v>
      </c>
    </row>
    <row r="466" spans="1:11" ht="12.75" x14ac:dyDescent="0.2">
      <c r="A466" s="59">
        <v>2</v>
      </c>
      <c r="B466" s="60">
        <v>6</v>
      </c>
      <c r="C466" s="60">
        <v>8</v>
      </c>
      <c r="D466" s="60">
        <v>1</v>
      </c>
      <c r="E466" s="60" t="s">
        <v>24</v>
      </c>
      <c r="F466" s="69" t="s">
        <v>369</v>
      </c>
      <c r="G466" s="68"/>
      <c r="H466" s="68"/>
      <c r="I466" s="68"/>
      <c r="J466" s="63">
        <f>SUBTOTAL(9,G466:I466)</f>
        <v>0</v>
      </c>
      <c r="K466" s="64">
        <f>IFERROR(J466/$J$18*100,"0.00")</f>
        <v>0</v>
      </c>
    </row>
    <row r="467" spans="1:11" ht="12.75" x14ac:dyDescent="0.2">
      <c r="A467" s="54">
        <v>2</v>
      </c>
      <c r="B467" s="55">
        <v>6</v>
      </c>
      <c r="C467" s="55">
        <v>8</v>
      </c>
      <c r="D467" s="55">
        <v>3</v>
      </c>
      <c r="E467" s="55"/>
      <c r="F467" s="70" t="s">
        <v>370</v>
      </c>
      <c r="G467" s="86">
        <f>+G468+G469</f>
        <v>0</v>
      </c>
      <c r="H467" s="86">
        <f>+H468+H469</f>
        <v>0</v>
      </c>
      <c r="I467" s="86">
        <f>+I468+I469</f>
        <v>0</v>
      </c>
      <c r="J467" s="86">
        <f>+J468+J469</f>
        <v>0</v>
      </c>
      <c r="K467" s="66">
        <f>+K468+K469</f>
        <v>0</v>
      </c>
    </row>
    <row r="468" spans="1:11" ht="12.75" x14ac:dyDescent="0.2">
      <c r="A468" s="77">
        <v>2</v>
      </c>
      <c r="B468" s="60">
        <v>6</v>
      </c>
      <c r="C468" s="60">
        <v>8</v>
      </c>
      <c r="D468" s="60">
        <v>3</v>
      </c>
      <c r="E468" s="60" t="s">
        <v>24</v>
      </c>
      <c r="F468" s="69" t="s">
        <v>371</v>
      </c>
      <c r="G468" s="62"/>
      <c r="H468" s="62"/>
      <c r="I468" s="62"/>
      <c r="J468" s="63">
        <f>SUBTOTAL(9,G468:I468)</f>
        <v>0</v>
      </c>
      <c r="K468" s="64">
        <f>IFERROR(J468/$J$18*100,"0.00")</f>
        <v>0</v>
      </c>
    </row>
    <row r="469" spans="1:11" ht="12.75" x14ac:dyDescent="0.2">
      <c r="A469" s="77">
        <v>2</v>
      </c>
      <c r="B469" s="60">
        <v>6</v>
      </c>
      <c r="C469" s="60">
        <v>8</v>
      </c>
      <c r="D469" s="60">
        <v>3</v>
      </c>
      <c r="E469" s="60" t="s">
        <v>26</v>
      </c>
      <c r="F469" s="69" t="s">
        <v>372</v>
      </c>
      <c r="G469" s="68"/>
      <c r="H469" s="68"/>
      <c r="I469" s="68"/>
      <c r="J469" s="63">
        <f>SUBTOTAL(9,G469:I469)</f>
        <v>0</v>
      </c>
      <c r="K469" s="64">
        <f>IFERROR(J469/$J$18*100,"0.00")</f>
        <v>0</v>
      </c>
    </row>
    <row r="470" spans="1:11" ht="12.75" x14ac:dyDescent="0.2">
      <c r="A470" s="54">
        <v>2</v>
      </c>
      <c r="B470" s="55">
        <v>6</v>
      </c>
      <c r="C470" s="55">
        <v>8</v>
      </c>
      <c r="D470" s="55">
        <v>5</v>
      </c>
      <c r="E470" s="55"/>
      <c r="F470" s="70" t="s">
        <v>373</v>
      </c>
      <c r="G470" s="86">
        <f>+G471</f>
        <v>0</v>
      </c>
      <c r="H470" s="86">
        <f>+H471</f>
        <v>0</v>
      </c>
      <c r="I470" s="86">
        <f>+I471</f>
        <v>0</v>
      </c>
      <c r="J470" s="86">
        <f>+J471</f>
        <v>0</v>
      </c>
      <c r="K470" s="66">
        <f>+K471</f>
        <v>0</v>
      </c>
    </row>
    <row r="471" spans="1:11" ht="12.75" x14ac:dyDescent="0.2">
      <c r="A471" s="77">
        <v>2</v>
      </c>
      <c r="B471" s="60">
        <v>6</v>
      </c>
      <c r="C471" s="60">
        <v>8</v>
      </c>
      <c r="D471" s="60">
        <v>5</v>
      </c>
      <c r="E471" s="60" t="s">
        <v>24</v>
      </c>
      <c r="F471" s="69" t="s">
        <v>373</v>
      </c>
      <c r="G471" s="68"/>
      <c r="H471" s="68"/>
      <c r="I471" s="68"/>
      <c r="J471" s="63">
        <f>SUBTOTAL(9,G471:I471)</f>
        <v>0</v>
      </c>
      <c r="K471" s="64">
        <f>IFERROR(J471/$J$18*100,"0.00")</f>
        <v>0</v>
      </c>
    </row>
    <row r="472" spans="1:11" ht="12.75" x14ac:dyDescent="0.2">
      <c r="A472" s="54">
        <v>2</v>
      </c>
      <c r="B472" s="55">
        <v>6</v>
      </c>
      <c r="C472" s="55">
        <v>8</v>
      </c>
      <c r="D472" s="55">
        <v>6</v>
      </c>
      <c r="E472" s="55"/>
      <c r="F472" s="70" t="s">
        <v>374</v>
      </c>
      <c r="G472" s="86">
        <f>+G473</f>
        <v>0</v>
      </c>
      <c r="H472" s="86">
        <f>+H473</f>
        <v>0</v>
      </c>
      <c r="I472" s="86">
        <f>+I473</f>
        <v>0</v>
      </c>
      <c r="J472" s="86">
        <f>+J473</f>
        <v>0</v>
      </c>
      <c r="K472" s="66">
        <f>+K473</f>
        <v>0</v>
      </c>
    </row>
    <row r="473" spans="1:11" ht="12.75" x14ac:dyDescent="0.2">
      <c r="A473" s="77">
        <v>2</v>
      </c>
      <c r="B473" s="60">
        <v>6</v>
      </c>
      <c r="C473" s="60">
        <v>8</v>
      </c>
      <c r="D473" s="60">
        <v>6</v>
      </c>
      <c r="E473" s="60" t="s">
        <v>24</v>
      </c>
      <c r="F473" s="69" t="s">
        <v>374</v>
      </c>
      <c r="G473" s="68"/>
      <c r="H473" s="68"/>
      <c r="I473" s="68"/>
      <c r="J473" s="63">
        <f>SUBTOTAL(9,G473:I473)</f>
        <v>0</v>
      </c>
      <c r="K473" s="64">
        <f>IFERROR(J473/$J$18*100,"0.00")</f>
        <v>0</v>
      </c>
    </row>
    <row r="474" spans="1:11" ht="12.75" x14ac:dyDescent="0.2">
      <c r="A474" s="79">
        <v>2</v>
      </c>
      <c r="B474" s="55">
        <v>6</v>
      </c>
      <c r="C474" s="55">
        <v>8</v>
      </c>
      <c r="D474" s="55">
        <v>7</v>
      </c>
      <c r="E474" s="55"/>
      <c r="F474" s="97" t="s">
        <v>375</v>
      </c>
      <c r="G474" s="86">
        <f>+G475</f>
        <v>0</v>
      </c>
      <c r="H474" s="86">
        <f>+H475</f>
        <v>0</v>
      </c>
      <c r="I474" s="86">
        <f>+I475</f>
        <v>0</v>
      </c>
      <c r="J474" s="86">
        <f>+J475</f>
        <v>0</v>
      </c>
      <c r="K474" s="66">
        <f>+K475</f>
        <v>0</v>
      </c>
    </row>
    <row r="475" spans="1:11" ht="12.75" x14ac:dyDescent="0.2">
      <c r="A475" s="77">
        <v>2</v>
      </c>
      <c r="B475" s="60">
        <v>6</v>
      </c>
      <c r="C475" s="60">
        <v>8</v>
      </c>
      <c r="D475" s="60">
        <v>7</v>
      </c>
      <c r="E475" s="60" t="s">
        <v>24</v>
      </c>
      <c r="F475" s="69" t="s">
        <v>375</v>
      </c>
      <c r="G475" s="68"/>
      <c r="H475" s="68"/>
      <c r="I475" s="68"/>
      <c r="J475" s="63">
        <f>SUBTOTAL(9,G475:I475)</f>
        <v>0</v>
      </c>
      <c r="K475" s="64">
        <f>IFERROR(J475/$J$18*100,"0.00")</f>
        <v>0</v>
      </c>
    </row>
    <row r="476" spans="1:11" ht="12.75" x14ac:dyDescent="0.2">
      <c r="A476" s="54">
        <v>2</v>
      </c>
      <c r="B476" s="55">
        <v>6</v>
      </c>
      <c r="C476" s="55">
        <v>8</v>
      </c>
      <c r="D476" s="55">
        <v>8</v>
      </c>
      <c r="E476" s="55"/>
      <c r="F476" s="97" t="s">
        <v>376</v>
      </c>
      <c r="G476" s="86">
        <f>+G477+G478+G479+G480</f>
        <v>0</v>
      </c>
      <c r="H476" s="86">
        <f>+H477+H478+H479+H480</f>
        <v>0</v>
      </c>
      <c r="I476" s="86">
        <f>+I477+I478+I479+I480</f>
        <v>0</v>
      </c>
      <c r="J476" s="86">
        <f>+J477+J478+J479+J480</f>
        <v>0</v>
      </c>
      <c r="K476" s="66">
        <f>+K477+K478+K479+K480</f>
        <v>0</v>
      </c>
    </row>
    <row r="477" spans="1:11" ht="12.75" x14ac:dyDescent="0.2">
      <c r="A477" s="77">
        <v>2</v>
      </c>
      <c r="B477" s="60">
        <v>6</v>
      </c>
      <c r="C477" s="60">
        <v>8</v>
      </c>
      <c r="D477" s="60">
        <v>8</v>
      </c>
      <c r="E477" s="60" t="s">
        <v>24</v>
      </c>
      <c r="F477" s="69" t="s">
        <v>377</v>
      </c>
      <c r="G477" s="62"/>
      <c r="H477" s="62"/>
      <c r="I477" s="62"/>
      <c r="J477" s="63">
        <f>SUBTOTAL(9,G477:I477)</f>
        <v>0</v>
      </c>
      <c r="K477" s="64">
        <f>IFERROR(J477/$J$18*100,"0.00")</f>
        <v>0</v>
      </c>
    </row>
    <row r="478" spans="1:11" ht="12.75" x14ac:dyDescent="0.2">
      <c r="A478" s="77">
        <v>2</v>
      </c>
      <c r="B478" s="60">
        <v>6</v>
      </c>
      <c r="C478" s="60">
        <v>8</v>
      </c>
      <c r="D478" s="60">
        <v>8</v>
      </c>
      <c r="E478" s="60" t="s">
        <v>26</v>
      </c>
      <c r="F478" s="69" t="s">
        <v>378</v>
      </c>
      <c r="G478" s="62"/>
      <c r="H478" s="62"/>
      <c r="I478" s="62"/>
      <c r="J478" s="63">
        <f>SUBTOTAL(9,G478:I478)</f>
        <v>0</v>
      </c>
      <c r="K478" s="64">
        <f>IFERROR(J478/$J$18*100,"0.00")</f>
        <v>0</v>
      </c>
    </row>
    <row r="479" spans="1:11" ht="12.75" x14ac:dyDescent="0.2">
      <c r="A479" s="77">
        <v>2</v>
      </c>
      <c r="B479" s="60">
        <v>6</v>
      </c>
      <c r="C479" s="60">
        <v>8</v>
      </c>
      <c r="D479" s="60">
        <v>8</v>
      </c>
      <c r="E479" s="60" t="s">
        <v>28</v>
      </c>
      <c r="F479" s="69" t="s">
        <v>379</v>
      </c>
      <c r="G479" s="62"/>
      <c r="H479" s="62"/>
      <c r="I479" s="62"/>
      <c r="J479" s="63">
        <f>SUBTOTAL(9,G479:I479)</f>
        <v>0</v>
      </c>
      <c r="K479" s="64">
        <f>IFERROR(J479/$J$18*100,"0.00")</f>
        <v>0</v>
      </c>
    </row>
    <row r="480" spans="1:11" ht="12.75" x14ac:dyDescent="0.2">
      <c r="A480" s="77">
        <v>2</v>
      </c>
      <c r="B480" s="60">
        <v>6</v>
      </c>
      <c r="C480" s="60">
        <v>8</v>
      </c>
      <c r="D480" s="60">
        <v>8</v>
      </c>
      <c r="E480" s="60" t="s">
        <v>30</v>
      </c>
      <c r="F480" s="69" t="s">
        <v>380</v>
      </c>
      <c r="G480" s="68"/>
      <c r="H480" s="68"/>
      <c r="I480" s="68"/>
      <c r="J480" s="63">
        <f>SUBTOTAL(9,G480:I480)</f>
        <v>0</v>
      </c>
      <c r="K480" s="64">
        <f>IFERROR(J480/$J$18*100,"0.00")</f>
        <v>0</v>
      </c>
    </row>
    <row r="481" spans="1:11" ht="12.75" x14ac:dyDescent="0.2">
      <c r="A481" s="54">
        <v>2</v>
      </c>
      <c r="B481" s="55">
        <v>6</v>
      </c>
      <c r="C481" s="55">
        <v>8</v>
      </c>
      <c r="D481" s="55">
        <v>9</v>
      </c>
      <c r="E481" s="55"/>
      <c r="F481" s="97" t="s">
        <v>381</v>
      </c>
      <c r="G481" s="86">
        <f>+G482</f>
        <v>0</v>
      </c>
      <c r="H481" s="86">
        <f>+H482</f>
        <v>0</v>
      </c>
      <c r="I481" s="86">
        <f>+I482</f>
        <v>0</v>
      </c>
      <c r="J481" s="86">
        <f>+J482</f>
        <v>0</v>
      </c>
      <c r="K481" s="66">
        <f>+K482</f>
        <v>0</v>
      </c>
    </row>
    <row r="482" spans="1:11" ht="12.75" x14ac:dyDescent="0.2">
      <c r="A482" s="77">
        <v>2</v>
      </c>
      <c r="B482" s="60">
        <v>6</v>
      </c>
      <c r="C482" s="60">
        <v>8</v>
      </c>
      <c r="D482" s="60">
        <v>9</v>
      </c>
      <c r="E482" s="60" t="s">
        <v>24</v>
      </c>
      <c r="F482" s="69" t="s">
        <v>381</v>
      </c>
      <c r="G482" s="68"/>
      <c r="H482" s="68"/>
      <c r="I482" s="68"/>
      <c r="J482" s="63">
        <f>SUBTOTAL(9,G482:I482)</f>
        <v>0</v>
      </c>
      <c r="K482" s="64">
        <f>IFERROR(J482/$J$18*100,"0.00")</f>
        <v>0</v>
      </c>
    </row>
    <row r="483" spans="1:11" ht="12.75" x14ac:dyDescent="0.2">
      <c r="A483" s="49">
        <v>2</v>
      </c>
      <c r="B483" s="50">
        <v>6</v>
      </c>
      <c r="C483" s="50">
        <v>9</v>
      </c>
      <c r="D483" s="50"/>
      <c r="E483" s="50"/>
      <c r="F483" s="51" t="s">
        <v>382</v>
      </c>
      <c r="G483" s="52">
        <v>0</v>
      </c>
      <c r="H483" s="52">
        <v>0</v>
      </c>
      <c r="I483" s="52">
        <v>0</v>
      </c>
      <c r="J483" s="52">
        <v>0</v>
      </c>
      <c r="K483" s="53">
        <v>0</v>
      </c>
    </row>
    <row r="484" spans="1:11" ht="12.75" x14ac:dyDescent="0.2">
      <c r="A484" s="79">
        <v>2</v>
      </c>
      <c r="B484" s="55">
        <v>6</v>
      </c>
      <c r="C484" s="55">
        <v>9</v>
      </c>
      <c r="D484" s="55">
        <v>1</v>
      </c>
      <c r="E484" s="55"/>
      <c r="F484" s="97" t="s">
        <v>383</v>
      </c>
      <c r="G484" s="57">
        <v>0</v>
      </c>
      <c r="H484" s="57">
        <v>0</v>
      </c>
      <c r="I484" s="57">
        <v>0</v>
      </c>
      <c r="J484" s="57">
        <v>0</v>
      </c>
      <c r="K484" s="58" t="s">
        <v>48</v>
      </c>
    </row>
    <row r="485" spans="1:11" ht="12.75" x14ac:dyDescent="0.2">
      <c r="A485" s="77">
        <v>2</v>
      </c>
      <c r="B485" s="60">
        <v>6</v>
      </c>
      <c r="C485" s="60">
        <v>9</v>
      </c>
      <c r="D485" s="60">
        <v>1</v>
      </c>
      <c r="E485" s="60" t="s">
        <v>24</v>
      </c>
      <c r="F485" s="69" t="s">
        <v>383</v>
      </c>
      <c r="G485" s="68"/>
      <c r="H485" s="68"/>
      <c r="I485" s="68"/>
      <c r="J485" s="63">
        <f>SUBTOTAL(9,G485:I485)</f>
        <v>0</v>
      </c>
      <c r="K485" s="64">
        <f>IFERROR(J485/$J$18*100,"0.00")</f>
        <v>0</v>
      </c>
    </row>
    <row r="486" spans="1:11" ht="12.75" x14ac:dyDescent="0.2">
      <c r="A486" s="79">
        <v>2</v>
      </c>
      <c r="B486" s="55">
        <v>6</v>
      </c>
      <c r="C486" s="55">
        <v>9</v>
      </c>
      <c r="D486" s="55">
        <v>2</v>
      </c>
      <c r="E486" s="55"/>
      <c r="F486" s="97" t="s">
        <v>384</v>
      </c>
      <c r="G486" s="57">
        <v>0</v>
      </c>
      <c r="H486" s="57">
        <v>0</v>
      </c>
      <c r="I486" s="57">
        <v>0</v>
      </c>
      <c r="J486" s="57">
        <v>0</v>
      </c>
      <c r="K486" s="58" t="s">
        <v>48</v>
      </c>
    </row>
    <row r="487" spans="1:11" ht="12.75" x14ac:dyDescent="0.2">
      <c r="A487" s="77">
        <v>2</v>
      </c>
      <c r="B487" s="60">
        <v>6</v>
      </c>
      <c r="C487" s="60">
        <v>9</v>
      </c>
      <c r="D487" s="60">
        <v>2</v>
      </c>
      <c r="E487" s="60" t="s">
        <v>24</v>
      </c>
      <c r="F487" s="69" t="s">
        <v>384</v>
      </c>
      <c r="G487" s="68"/>
      <c r="H487" s="68"/>
      <c r="I487" s="68"/>
      <c r="J487" s="63">
        <f>SUBTOTAL(9,G487:I487)</f>
        <v>0</v>
      </c>
      <c r="K487" s="64">
        <f>IFERROR(J487/$J$18*100,"0.00")</f>
        <v>0</v>
      </c>
    </row>
    <row r="488" spans="1:11" ht="12.75" x14ac:dyDescent="0.2">
      <c r="A488" s="79">
        <v>2</v>
      </c>
      <c r="B488" s="55">
        <v>6</v>
      </c>
      <c r="C488" s="55">
        <v>9</v>
      </c>
      <c r="D488" s="55">
        <v>9</v>
      </c>
      <c r="E488" s="55"/>
      <c r="F488" s="97" t="s">
        <v>385</v>
      </c>
      <c r="G488" s="57">
        <v>0</v>
      </c>
      <c r="H488" s="57">
        <v>0</v>
      </c>
      <c r="I488" s="57">
        <v>0</v>
      </c>
      <c r="J488" s="57">
        <v>0</v>
      </c>
      <c r="K488" s="58" t="s">
        <v>48</v>
      </c>
    </row>
    <row r="489" spans="1:11" ht="12.75" x14ac:dyDescent="0.2">
      <c r="A489" s="77">
        <v>2</v>
      </c>
      <c r="B489" s="60">
        <v>6</v>
      </c>
      <c r="C489" s="60">
        <v>9</v>
      </c>
      <c r="D489" s="60">
        <v>9</v>
      </c>
      <c r="E489" s="60" t="s">
        <v>24</v>
      </c>
      <c r="F489" s="69" t="s">
        <v>385</v>
      </c>
      <c r="G489" s="68"/>
      <c r="H489" s="68"/>
      <c r="I489" s="68"/>
      <c r="J489" s="63">
        <f>SUBTOTAL(9,G489:I489)</f>
        <v>0</v>
      </c>
      <c r="K489" s="64">
        <f>IFERROR(J489/$J$18*100,"0.00")</f>
        <v>0</v>
      </c>
    </row>
    <row r="490" spans="1:11" ht="12.75" x14ac:dyDescent="0.2">
      <c r="A490" s="43">
        <v>2</v>
      </c>
      <c r="B490" s="44">
        <v>7</v>
      </c>
      <c r="C490" s="45"/>
      <c r="D490" s="45"/>
      <c r="E490" s="45"/>
      <c r="F490" s="46" t="s">
        <v>386</v>
      </c>
      <c r="G490" s="47">
        <v>0</v>
      </c>
      <c r="H490" s="47">
        <v>0</v>
      </c>
      <c r="I490" s="47">
        <v>0</v>
      </c>
      <c r="J490" s="47">
        <v>0</v>
      </c>
      <c r="K490" s="48">
        <v>0</v>
      </c>
    </row>
    <row r="491" spans="1:11" ht="12.75" x14ac:dyDescent="0.2">
      <c r="A491" s="49">
        <v>2</v>
      </c>
      <c r="B491" s="50">
        <v>7</v>
      </c>
      <c r="C491" s="50">
        <v>1</v>
      </c>
      <c r="D491" s="50"/>
      <c r="E491" s="50"/>
      <c r="F491" s="51" t="s">
        <v>387</v>
      </c>
      <c r="G491" s="52">
        <v>0</v>
      </c>
      <c r="H491" s="52">
        <v>0</v>
      </c>
      <c r="I491" s="52">
        <v>0</v>
      </c>
      <c r="J491" s="52">
        <v>0</v>
      </c>
      <c r="K491" s="53">
        <v>0</v>
      </c>
    </row>
    <row r="492" spans="1:11" ht="12.75" x14ac:dyDescent="0.2">
      <c r="A492" s="54">
        <v>2</v>
      </c>
      <c r="B492" s="55">
        <v>7</v>
      </c>
      <c r="C492" s="55">
        <v>1</v>
      </c>
      <c r="D492" s="55">
        <v>1</v>
      </c>
      <c r="E492" s="55"/>
      <c r="F492" s="70" t="s">
        <v>388</v>
      </c>
      <c r="G492" s="86">
        <f>+G493</f>
        <v>0</v>
      </c>
      <c r="H492" s="86">
        <f>+H493</f>
        <v>0</v>
      </c>
      <c r="I492" s="86">
        <f>+I493</f>
        <v>0</v>
      </c>
      <c r="J492" s="86">
        <f>+J493</f>
        <v>0</v>
      </c>
      <c r="K492" s="66">
        <f>+K493</f>
        <v>0</v>
      </c>
    </row>
    <row r="493" spans="1:11" ht="12.75" x14ac:dyDescent="0.2">
      <c r="A493" s="77">
        <v>2</v>
      </c>
      <c r="B493" s="60">
        <v>7</v>
      </c>
      <c r="C493" s="60">
        <v>1</v>
      </c>
      <c r="D493" s="60">
        <v>1</v>
      </c>
      <c r="E493" s="60" t="s">
        <v>24</v>
      </c>
      <c r="F493" s="69" t="s">
        <v>388</v>
      </c>
      <c r="G493" s="68"/>
      <c r="H493" s="68"/>
      <c r="I493" s="68"/>
      <c r="J493" s="63">
        <f>SUBTOTAL(9,G493:I493)</f>
        <v>0</v>
      </c>
      <c r="K493" s="64">
        <f>IFERROR(J493/$J$18*100,"0.00")</f>
        <v>0</v>
      </c>
    </row>
    <row r="494" spans="1:11" ht="12.75" x14ac:dyDescent="0.2">
      <c r="A494" s="54">
        <v>2</v>
      </c>
      <c r="B494" s="55">
        <v>7</v>
      </c>
      <c r="C494" s="55">
        <v>1</v>
      </c>
      <c r="D494" s="55">
        <v>2</v>
      </c>
      <c r="E494" s="55"/>
      <c r="F494" s="70" t="s">
        <v>389</v>
      </c>
      <c r="G494" s="86">
        <f>+G495</f>
        <v>0</v>
      </c>
      <c r="H494" s="86">
        <f>+H495</f>
        <v>0</v>
      </c>
      <c r="I494" s="86">
        <f>+I495</f>
        <v>0</v>
      </c>
      <c r="J494" s="86">
        <f>+J495</f>
        <v>0</v>
      </c>
      <c r="K494" s="66">
        <f>+K495</f>
        <v>0</v>
      </c>
    </row>
    <row r="495" spans="1:11" ht="12.75" x14ac:dyDescent="0.2">
      <c r="A495" s="77">
        <v>2</v>
      </c>
      <c r="B495" s="60">
        <v>7</v>
      </c>
      <c r="C495" s="60">
        <v>1</v>
      </c>
      <c r="D495" s="60">
        <v>2</v>
      </c>
      <c r="E495" s="60" t="s">
        <v>24</v>
      </c>
      <c r="F495" s="69" t="s">
        <v>389</v>
      </c>
      <c r="G495" s="68"/>
      <c r="H495" s="68"/>
      <c r="I495" s="68"/>
      <c r="J495" s="63">
        <f>SUBTOTAL(9,G495:I495)</f>
        <v>0</v>
      </c>
      <c r="K495" s="64">
        <f>IFERROR(J495/$J$18*100,"0.00")</f>
        <v>0</v>
      </c>
    </row>
    <row r="496" spans="1:11" ht="12.75" x14ac:dyDescent="0.2">
      <c r="A496" s="54">
        <v>2</v>
      </c>
      <c r="B496" s="55">
        <v>7</v>
      </c>
      <c r="C496" s="55">
        <v>1</v>
      </c>
      <c r="D496" s="55">
        <v>3</v>
      </c>
      <c r="E496" s="55"/>
      <c r="F496" s="70" t="s">
        <v>390</v>
      </c>
      <c r="G496" s="86">
        <f>+G497</f>
        <v>0</v>
      </c>
      <c r="H496" s="86">
        <f>+H497</f>
        <v>0</v>
      </c>
      <c r="I496" s="86">
        <f>+I497</f>
        <v>0</v>
      </c>
      <c r="J496" s="86">
        <f>+J497</f>
        <v>0</v>
      </c>
      <c r="K496" s="66">
        <f>+K497</f>
        <v>0</v>
      </c>
    </row>
    <row r="497" spans="1:11" ht="12.75" x14ac:dyDescent="0.2">
      <c r="A497" s="77">
        <v>2</v>
      </c>
      <c r="B497" s="60">
        <v>7</v>
      </c>
      <c r="C497" s="60">
        <v>1</v>
      </c>
      <c r="D497" s="60">
        <v>3</v>
      </c>
      <c r="E497" s="60" t="s">
        <v>24</v>
      </c>
      <c r="F497" s="69" t="s">
        <v>390</v>
      </c>
      <c r="G497" s="68"/>
      <c r="H497" s="68"/>
      <c r="I497" s="68"/>
      <c r="J497" s="63">
        <f>SUBTOTAL(9,G497:I497)</f>
        <v>0</v>
      </c>
      <c r="K497" s="64">
        <f>IFERROR(J497/$J$18*100,"0.00")</f>
        <v>0</v>
      </c>
    </row>
    <row r="498" spans="1:11" ht="12.75" x14ac:dyDescent="0.2">
      <c r="A498" s="54">
        <v>2</v>
      </c>
      <c r="B498" s="55">
        <v>7</v>
      </c>
      <c r="C498" s="55">
        <v>1</v>
      </c>
      <c r="D498" s="55">
        <v>4</v>
      </c>
      <c r="E498" s="55"/>
      <c r="F498" s="70" t="s">
        <v>391</v>
      </c>
      <c r="G498" s="86">
        <f>+G499</f>
        <v>0</v>
      </c>
      <c r="H498" s="86">
        <f>+H499</f>
        <v>0</v>
      </c>
      <c r="I498" s="86">
        <f>+I499</f>
        <v>0</v>
      </c>
      <c r="J498" s="86">
        <f>+J499</f>
        <v>0</v>
      </c>
      <c r="K498" s="66">
        <f>+K499</f>
        <v>0</v>
      </c>
    </row>
    <row r="499" spans="1:11" ht="12.75" x14ac:dyDescent="0.2">
      <c r="A499" s="77">
        <v>2</v>
      </c>
      <c r="B499" s="60">
        <v>7</v>
      </c>
      <c r="C499" s="60">
        <v>1</v>
      </c>
      <c r="D499" s="60">
        <v>4</v>
      </c>
      <c r="E499" s="60" t="s">
        <v>24</v>
      </c>
      <c r="F499" s="69" t="s">
        <v>391</v>
      </c>
      <c r="G499" s="68"/>
      <c r="H499" s="68"/>
      <c r="I499" s="68"/>
      <c r="J499" s="63">
        <f>SUBTOTAL(9,G499:I499)</f>
        <v>0</v>
      </c>
      <c r="K499" s="64">
        <f>IFERROR(J499/$J$18*100,"0.00")</f>
        <v>0</v>
      </c>
    </row>
    <row r="500" spans="1:11" ht="12.75" x14ac:dyDescent="0.2">
      <c r="A500" s="79">
        <v>2</v>
      </c>
      <c r="B500" s="55">
        <v>7</v>
      </c>
      <c r="C500" s="55">
        <v>1</v>
      </c>
      <c r="D500" s="55">
        <v>5</v>
      </c>
      <c r="E500" s="55"/>
      <c r="F500" s="97" t="s">
        <v>392</v>
      </c>
      <c r="G500" s="86">
        <f>+G501</f>
        <v>0</v>
      </c>
      <c r="H500" s="86">
        <f>+H501</f>
        <v>0</v>
      </c>
      <c r="I500" s="86">
        <f>+I501</f>
        <v>0</v>
      </c>
      <c r="J500" s="86">
        <f>+J501</f>
        <v>0</v>
      </c>
      <c r="K500" s="66">
        <f>+K501</f>
        <v>0</v>
      </c>
    </row>
    <row r="501" spans="1:11" ht="12.75" x14ac:dyDescent="0.2">
      <c r="A501" s="77">
        <v>2</v>
      </c>
      <c r="B501" s="60">
        <v>7</v>
      </c>
      <c r="C501" s="60">
        <v>1</v>
      </c>
      <c r="D501" s="60">
        <v>5</v>
      </c>
      <c r="E501" s="60" t="s">
        <v>24</v>
      </c>
      <c r="F501" s="69" t="s">
        <v>392</v>
      </c>
      <c r="G501" s="68"/>
      <c r="H501" s="68"/>
      <c r="I501" s="68"/>
      <c r="J501" s="63">
        <f>SUBTOTAL(9,G501:I501)</f>
        <v>0</v>
      </c>
      <c r="K501" s="64">
        <f>IFERROR(J501/$J$18*100,"0.00")</f>
        <v>0</v>
      </c>
    </row>
    <row r="502" spans="1:11" ht="12.75" x14ac:dyDescent="0.2">
      <c r="A502" s="49">
        <v>2</v>
      </c>
      <c r="B502" s="50">
        <v>7</v>
      </c>
      <c r="C502" s="50">
        <v>2</v>
      </c>
      <c r="D502" s="50"/>
      <c r="E502" s="50"/>
      <c r="F502" s="51" t="s">
        <v>393</v>
      </c>
      <c r="G502" s="52">
        <v>0</v>
      </c>
      <c r="H502" s="52">
        <v>0</v>
      </c>
      <c r="I502" s="52">
        <v>0</v>
      </c>
      <c r="J502" s="52">
        <v>0</v>
      </c>
      <c r="K502" s="53">
        <v>0</v>
      </c>
    </row>
    <row r="503" spans="1:11" ht="12.75" x14ac:dyDescent="0.2">
      <c r="A503" s="54">
        <v>2</v>
      </c>
      <c r="B503" s="55">
        <v>7</v>
      </c>
      <c r="C503" s="55">
        <v>2</v>
      </c>
      <c r="D503" s="55">
        <v>1</v>
      </c>
      <c r="E503" s="55"/>
      <c r="F503" s="70" t="s">
        <v>394</v>
      </c>
      <c r="G503" s="86">
        <f>+G504</f>
        <v>0</v>
      </c>
      <c r="H503" s="86">
        <f>+H504</f>
        <v>0</v>
      </c>
      <c r="I503" s="86">
        <f>+I504</f>
        <v>0</v>
      </c>
      <c r="J503" s="86">
        <f>+J504</f>
        <v>0</v>
      </c>
      <c r="K503" s="66">
        <f>+K504</f>
        <v>0</v>
      </c>
    </row>
    <row r="504" spans="1:11" ht="12.75" x14ac:dyDescent="0.2">
      <c r="A504" s="77">
        <v>2</v>
      </c>
      <c r="B504" s="60">
        <v>7</v>
      </c>
      <c r="C504" s="60">
        <v>2</v>
      </c>
      <c r="D504" s="60">
        <v>1</v>
      </c>
      <c r="E504" s="60" t="s">
        <v>24</v>
      </c>
      <c r="F504" s="69" t="s">
        <v>394</v>
      </c>
      <c r="G504" s="68"/>
      <c r="H504" s="68"/>
      <c r="I504" s="68"/>
      <c r="J504" s="63">
        <f>SUBTOTAL(9,G504:I504)</f>
        <v>0</v>
      </c>
      <c r="K504" s="64">
        <f>IFERROR(J504/$J$18*100,"0.00")</f>
        <v>0</v>
      </c>
    </row>
    <row r="505" spans="1:11" ht="12.75" x14ac:dyDescent="0.2">
      <c r="A505" s="54">
        <v>2</v>
      </c>
      <c r="B505" s="55">
        <v>7</v>
      </c>
      <c r="C505" s="55">
        <v>2</v>
      </c>
      <c r="D505" s="55">
        <v>2</v>
      </c>
      <c r="E505" s="55"/>
      <c r="F505" s="70" t="s">
        <v>395</v>
      </c>
      <c r="G505" s="86">
        <f>+G506</f>
        <v>0</v>
      </c>
      <c r="H505" s="86">
        <f>+H506</f>
        <v>0</v>
      </c>
      <c r="I505" s="86">
        <f>+I506</f>
        <v>0</v>
      </c>
      <c r="J505" s="86">
        <f>+J506</f>
        <v>0</v>
      </c>
      <c r="K505" s="66">
        <f>+K506</f>
        <v>0</v>
      </c>
    </row>
    <row r="506" spans="1:11" ht="12.75" x14ac:dyDescent="0.2">
      <c r="A506" s="77">
        <v>2</v>
      </c>
      <c r="B506" s="60">
        <v>7</v>
      </c>
      <c r="C506" s="60">
        <v>2</v>
      </c>
      <c r="D506" s="60">
        <v>2</v>
      </c>
      <c r="E506" s="60" t="s">
        <v>24</v>
      </c>
      <c r="F506" s="69" t="s">
        <v>395</v>
      </c>
      <c r="G506" s="68"/>
      <c r="H506" s="68"/>
      <c r="I506" s="68"/>
      <c r="J506" s="63">
        <f>SUBTOTAL(9,G506:I506)</f>
        <v>0</v>
      </c>
      <c r="K506" s="64">
        <f>IFERROR(J506/$J$18*100,"0.00")</f>
        <v>0</v>
      </c>
    </row>
    <row r="507" spans="1:11" ht="12.75" x14ac:dyDescent="0.2">
      <c r="A507" s="54">
        <v>2</v>
      </c>
      <c r="B507" s="55">
        <v>7</v>
      </c>
      <c r="C507" s="55">
        <v>2</v>
      </c>
      <c r="D507" s="55">
        <v>3</v>
      </c>
      <c r="E507" s="55"/>
      <c r="F507" s="70" t="s">
        <v>396</v>
      </c>
      <c r="G507" s="86">
        <f>+G508</f>
        <v>0</v>
      </c>
      <c r="H507" s="86">
        <f>+H508</f>
        <v>0</v>
      </c>
      <c r="I507" s="86">
        <f>+I508</f>
        <v>0</v>
      </c>
      <c r="J507" s="86">
        <f>+J508</f>
        <v>0</v>
      </c>
      <c r="K507" s="66">
        <f>+K508</f>
        <v>0</v>
      </c>
    </row>
    <row r="508" spans="1:11" ht="12.75" x14ac:dyDescent="0.2">
      <c r="A508" s="77">
        <v>2</v>
      </c>
      <c r="B508" s="60">
        <v>7</v>
      </c>
      <c r="C508" s="60">
        <v>2</v>
      </c>
      <c r="D508" s="60">
        <v>3</v>
      </c>
      <c r="E508" s="60" t="s">
        <v>24</v>
      </c>
      <c r="F508" s="69" t="s">
        <v>396</v>
      </c>
      <c r="G508" s="68"/>
      <c r="H508" s="68"/>
      <c r="I508" s="68"/>
      <c r="J508" s="63">
        <f>SUBTOTAL(9,G508:I508)</f>
        <v>0</v>
      </c>
      <c r="K508" s="64">
        <f>IFERROR(J508/$J$18*100,"0.00")</f>
        <v>0</v>
      </c>
    </row>
    <row r="509" spans="1:11" ht="12.75" x14ac:dyDescent="0.2">
      <c r="A509" s="54">
        <v>2</v>
      </c>
      <c r="B509" s="55">
        <v>7</v>
      </c>
      <c r="C509" s="55">
        <v>2</v>
      </c>
      <c r="D509" s="55">
        <v>4</v>
      </c>
      <c r="E509" s="55"/>
      <c r="F509" s="70" t="s">
        <v>397</v>
      </c>
      <c r="G509" s="86">
        <f>+G510</f>
        <v>0</v>
      </c>
      <c r="H509" s="86">
        <f>+H510</f>
        <v>0</v>
      </c>
      <c r="I509" s="86">
        <f>+I510</f>
        <v>0</v>
      </c>
      <c r="J509" s="86">
        <f>+J510</f>
        <v>0</v>
      </c>
      <c r="K509" s="66">
        <f>+K510</f>
        <v>0</v>
      </c>
    </row>
    <row r="510" spans="1:11" ht="12.75" x14ac:dyDescent="0.2">
      <c r="A510" s="77">
        <v>2</v>
      </c>
      <c r="B510" s="60">
        <v>7</v>
      </c>
      <c r="C510" s="60">
        <v>2</v>
      </c>
      <c r="D510" s="60">
        <v>4</v>
      </c>
      <c r="E510" s="60" t="s">
        <v>24</v>
      </c>
      <c r="F510" s="69" t="s">
        <v>397</v>
      </c>
      <c r="G510" s="68"/>
      <c r="H510" s="68"/>
      <c r="I510" s="68"/>
      <c r="J510" s="63">
        <f>SUBTOTAL(9,G510:I510)</f>
        <v>0</v>
      </c>
      <c r="K510" s="64">
        <f>IFERROR(J510/$J$18*100,"0.00")</f>
        <v>0</v>
      </c>
    </row>
    <row r="511" spans="1:11" ht="12.75" x14ac:dyDescent="0.2">
      <c r="A511" s="54">
        <v>2</v>
      </c>
      <c r="B511" s="55">
        <v>7</v>
      </c>
      <c r="C511" s="55">
        <v>2</v>
      </c>
      <c r="D511" s="55">
        <v>7</v>
      </c>
      <c r="E511" s="55"/>
      <c r="F511" s="70" t="s">
        <v>398</v>
      </c>
      <c r="G511" s="86">
        <f>+G512</f>
        <v>0</v>
      </c>
      <c r="H511" s="86">
        <f>+H512</f>
        <v>0</v>
      </c>
      <c r="I511" s="86">
        <f>+I512</f>
        <v>0</v>
      </c>
      <c r="J511" s="86">
        <f>+J512</f>
        <v>0</v>
      </c>
      <c r="K511" s="66">
        <f>+K512</f>
        <v>0</v>
      </c>
    </row>
    <row r="512" spans="1:11" ht="12.75" x14ac:dyDescent="0.2">
      <c r="A512" s="77">
        <v>2</v>
      </c>
      <c r="B512" s="60">
        <v>7</v>
      </c>
      <c r="C512" s="60">
        <v>2</v>
      </c>
      <c r="D512" s="60">
        <v>7</v>
      </c>
      <c r="E512" s="60" t="s">
        <v>24</v>
      </c>
      <c r="F512" s="69" t="s">
        <v>398</v>
      </c>
      <c r="G512" s="68"/>
      <c r="H512" s="68"/>
      <c r="I512" s="68"/>
      <c r="J512" s="63">
        <f>SUBTOTAL(9,G512:I512)</f>
        <v>0</v>
      </c>
      <c r="K512" s="64">
        <f>IFERROR(J512/$J$18*100,"0.00")</f>
        <v>0</v>
      </c>
    </row>
    <row r="513" spans="1:11" ht="12.75" x14ac:dyDescent="0.2">
      <c r="A513" s="54">
        <v>2</v>
      </c>
      <c r="B513" s="55">
        <v>7</v>
      </c>
      <c r="C513" s="55">
        <v>2</v>
      </c>
      <c r="D513" s="55">
        <v>8</v>
      </c>
      <c r="E513" s="55"/>
      <c r="F513" s="70" t="s">
        <v>399</v>
      </c>
      <c r="G513" s="86">
        <f>+G514</f>
        <v>0</v>
      </c>
      <c r="H513" s="86">
        <f>+H514</f>
        <v>0</v>
      </c>
      <c r="I513" s="86">
        <f>+I514</f>
        <v>0</v>
      </c>
      <c r="J513" s="86">
        <f>+J514</f>
        <v>0</v>
      </c>
      <c r="K513" s="66">
        <f>+K514</f>
        <v>0</v>
      </c>
    </row>
    <row r="514" spans="1:11" ht="12.75" x14ac:dyDescent="0.2">
      <c r="A514" s="77">
        <v>2</v>
      </c>
      <c r="B514" s="60">
        <v>7</v>
      </c>
      <c r="C514" s="60">
        <v>2</v>
      </c>
      <c r="D514" s="60">
        <v>8</v>
      </c>
      <c r="E514" s="60" t="s">
        <v>24</v>
      </c>
      <c r="F514" s="69" t="s">
        <v>399</v>
      </c>
      <c r="G514" s="68"/>
      <c r="H514" s="68"/>
      <c r="I514" s="68"/>
      <c r="J514" s="63">
        <f>SUBTOTAL(9,G514:I514)</f>
        <v>0</v>
      </c>
      <c r="K514" s="64">
        <f>IFERROR(J514/$J$18*100,"0.00")</f>
        <v>0</v>
      </c>
    </row>
    <row r="515" spans="1:11" s="11" customFormat="1" ht="12.75" x14ac:dyDescent="0.2">
      <c r="A515" s="49">
        <v>2</v>
      </c>
      <c r="B515" s="50">
        <v>7</v>
      </c>
      <c r="C515" s="50">
        <v>3</v>
      </c>
      <c r="D515" s="50"/>
      <c r="E515" s="50"/>
      <c r="F515" s="51" t="s">
        <v>400</v>
      </c>
      <c r="G515" s="52">
        <v>0</v>
      </c>
      <c r="H515" s="52">
        <v>0</v>
      </c>
      <c r="I515" s="52">
        <v>0</v>
      </c>
      <c r="J515" s="52">
        <v>0</v>
      </c>
      <c r="K515" s="53">
        <v>0</v>
      </c>
    </row>
    <row r="516" spans="1:11" s="11" customFormat="1" ht="12.75" x14ac:dyDescent="0.2">
      <c r="A516" s="54">
        <v>2</v>
      </c>
      <c r="B516" s="55">
        <v>7</v>
      </c>
      <c r="C516" s="55">
        <v>3</v>
      </c>
      <c r="D516" s="55">
        <v>1</v>
      </c>
      <c r="E516" s="55"/>
      <c r="F516" s="70" t="s">
        <v>401</v>
      </c>
      <c r="G516" s="86">
        <f>+G517</f>
        <v>0</v>
      </c>
      <c r="H516" s="86">
        <f>+H517</f>
        <v>0</v>
      </c>
      <c r="I516" s="86">
        <f>+I517</f>
        <v>0</v>
      </c>
      <c r="J516" s="86">
        <f>+J517</f>
        <v>0</v>
      </c>
      <c r="K516" s="66">
        <f>+K517</f>
        <v>0</v>
      </c>
    </row>
    <row r="517" spans="1:11" s="11" customFormat="1" ht="12.75" x14ac:dyDescent="0.2">
      <c r="A517" s="77">
        <v>2</v>
      </c>
      <c r="B517" s="60">
        <v>7</v>
      </c>
      <c r="C517" s="60">
        <v>3</v>
      </c>
      <c r="D517" s="60">
        <v>1</v>
      </c>
      <c r="E517" s="60" t="s">
        <v>24</v>
      </c>
      <c r="F517" s="69" t="s">
        <v>401</v>
      </c>
      <c r="G517" s="68"/>
      <c r="H517" s="68"/>
      <c r="I517" s="68"/>
      <c r="J517" s="63">
        <f>SUBTOTAL(9,G517:I517)</f>
        <v>0</v>
      </c>
      <c r="K517" s="64">
        <f>IFERROR(J517/$J$18*100,"0.00")</f>
        <v>0</v>
      </c>
    </row>
    <row r="518" spans="1:11" s="11" customFormat="1" ht="12.75" x14ac:dyDescent="0.2">
      <c r="A518" s="54">
        <v>2</v>
      </c>
      <c r="B518" s="55">
        <v>7</v>
      </c>
      <c r="C518" s="55">
        <v>3</v>
      </c>
      <c r="D518" s="55">
        <v>2</v>
      </c>
      <c r="E518" s="55"/>
      <c r="F518" s="70" t="s">
        <v>402</v>
      </c>
      <c r="G518" s="86">
        <f>+G519</f>
        <v>0</v>
      </c>
      <c r="H518" s="86">
        <f>+H519</f>
        <v>0</v>
      </c>
      <c r="I518" s="86">
        <f>+I519</f>
        <v>0</v>
      </c>
      <c r="J518" s="86">
        <f>+J519</f>
        <v>0</v>
      </c>
      <c r="K518" s="66">
        <f>+K519</f>
        <v>0</v>
      </c>
    </row>
    <row r="519" spans="1:11" s="11" customFormat="1" ht="12.75" x14ac:dyDescent="0.2">
      <c r="A519" s="101">
        <v>2</v>
      </c>
      <c r="B519" s="72">
        <v>7</v>
      </c>
      <c r="C519" s="72">
        <v>3</v>
      </c>
      <c r="D519" s="72">
        <v>2</v>
      </c>
      <c r="E519" s="72" t="s">
        <v>24</v>
      </c>
      <c r="F519" s="102" t="s">
        <v>402</v>
      </c>
      <c r="G519" s="103"/>
      <c r="H519" s="103"/>
      <c r="I519" s="103"/>
      <c r="J519" s="75">
        <f>SUBTOTAL(9,G519:I519)</f>
        <v>0</v>
      </c>
      <c r="K519" s="76">
        <f>IFERROR(J519/$J$18*100,"0.00")</f>
        <v>0</v>
      </c>
    </row>
    <row r="520" spans="1:11" s="11" customFormat="1" x14ac:dyDescent="0.25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5"/>
    </row>
    <row r="521" spans="1:11" s="11" customFormat="1" x14ac:dyDescent="0.25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5"/>
    </row>
    <row r="522" spans="1:11" s="11" customFormat="1" x14ac:dyDescent="0.25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5"/>
    </row>
    <row r="523" spans="1:11" s="11" customFormat="1" x14ac:dyDescent="0.25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5"/>
    </row>
    <row r="524" spans="1:11" s="11" customFormat="1" x14ac:dyDescent="0.25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5"/>
    </row>
    <row r="525" spans="1:11" s="11" customFormat="1" x14ac:dyDescent="0.25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5"/>
    </row>
    <row r="526" spans="1:11" s="11" customFormat="1" x14ac:dyDescent="0.25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5"/>
    </row>
    <row r="527" spans="1:11" s="11" customFormat="1" x14ac:dyDescent="0.25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5"/>
    </row>
    <row r="528" spans="1:11" s="11" customFormat="1" x14ac:dyDescent="0.25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5"/>
    </row>
    <row r="529" spans="1:11" s="11" customFormat="1" x14ac:dyDescent="0.25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5"/>
    </row>
    <row r="530" spans="1:11" s="11" customFormat="1" x14ac:dyDescent="0.25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5"/>
    </row>
    <row r="531" spans="1:11" s="11" customFormat="1" x14ac:dyDescent="0.25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5"/>
    </row>
    <row r="532" spans="1:11" s="11" customFormat="1" x14ac:dyDescent="0.25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5"/>
    </row>
    <row r="533" spans="1:11" s="11" customFormat="1" x14ac:dyDescent="0.25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5"/>
    </row>
    <row r="534" spans="1:11" s="11" customFormat="1" x14ac:dyDescent="0.25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5"/>
    </row>
    <row r="535" spans="1:11" s="11" customFormat="1" x14ac:dyDescent="0.25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5"/>
    </row>
    <row r="536" spans="1:11" s="11" customFormat="1" x14ac:dyDescent="0.25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5"/>
    </row>
    <row r="537" spans="1:11" s="11" customFormat="1" x14ac:dyDescent="0.25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5"/>
    </row>
    <row r="538" spans="1:11" s="11" customFormat="1" x14ac:dyDescent="0.25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5"/>
    </row>
    <row r="539" spans="1:11" s="11" customFormat="1" x14ac:dyDescent="0.25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5"/>
    </row>
    <row r="540" spans="1:11" s="11" customFormat="1" x14ac:dyDescent="0.25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5"/>
    </row>
    <row r="541" spans="1:11" s="11" customFormat="1" x14ac:dyDescent="0.25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5"/>
    </row>
    <row r="542" spans="1:11" s="11" customFormat="1" x14ac:dyDescent="0.25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5"/>
    </row>
    <row r="543" spans="1:11" s="11" customFormat="1" x14ac:dyDescent="0.25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5"/>
    </row>
    <row r="544" spans="1:11" s="11" customFormat="1" x14ac:dyDescent="0.25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5"/>
    </row>
    <row r="545" spans="1:11" s="11" customFormat="1" x14ac:dyDescent="0.25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5"/>
    </row>
    <row r="546" spans="1:11" s="11" customFormat="1" x14ac:dyDescent="0.25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5"/>
    </row>
    <row r="547" spans="1:11" s="11" customFormat="1" x14ac:dyDescent="0.25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5"/>
    </row>
    <row r="548" spans="1:11" s="11" customFormat="1" x14ac:dyDescent="0.25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5"/>
    </row>
    <row r="549" spans="1:11" s="11" customFormat="1" x14ac:dyDescent="0.25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5"/>
    </row>
    <row r="550" spans="1:11" s="11" customFormat="1" x14ac:dyDescent="0.25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5"/>
    </row>
    <row r="551" spans="1:11" s="11" customFormat="1" x14ac:dyDescent="0.25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5"/>
    </row>
    <row r="552" spans="1:11" s="11" customFormat="1" x14ac:dyDescent="0.25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5"/>
    </row>
    <row r="553" spans="1:11" s="11" customFormat="1" x14ac:dyDescent="0.25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5"/>
    </row>
    <row r="554" spans="1:11" s="11" customFormat="1" x14ac:dyDescent="0.25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5"/>
    </row>
    <row r="555" spans="1:11" s="11" customFormat="1" x14ac:dyDescent="0.25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5"/>
    </row>
    <row r="556" spans="1:11" s="11" customFormat="1" x14ac:dyDescent="0.25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5"/>
    </row>
    <row r="557" spans="1:11" s="11" customFormat="1" x14ac:dyDescent="0.25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5"/>
    </row>
    <row r="558" spans="1:11" s="11" customFormat="1" x14ac:dyDescent="0.25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5"/>
    </row>
    <row r="559" spans="1:11" s="11" customFormat="1" x14ac:dyDescent="0.25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5"/>
    </row>
    <row r="560" spans="1:11" s="11" customFormat="1" x14ac:dyDescent="0.25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5"/>
    </row>
    <row r="561" spans="1:11" s="11" customFormat="1" x14ac:dyDescent="0.25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5"/>
    </row>
    <row r="562" spans="1:11" s="11" customFormat="1" x14ac:dyDescent="0.25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5"/>
    </row>
    <row r="563" spans="1:11" s="11" customFormat="1" x14ac:dyDescent="0.25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5"/>
    </row>
    <row r="564" spans="1:11" s="11" customFormat="1" x14ac:dyDescent="0.25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5"/>
    </row>
    <row r="565" spans="1:11" s="11" customFormat="1" x14ac:dyDescent="0.25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5"/>
    </row>
    <row r="566" spans="1:11" s="11" customFormat="1" x14ac:dyDescent="0.25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5"/>
    </row>
    <row r="567" spans="1:11" s="11" customFormat="1" x14ac:dyDescent="0.25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5"/>
    </row>
    <row r="568" spans="1:11" s="11" customFormat="1" x14ac:dyDescent="0.25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5"/>
    </row>
    <row r="569" spans="1:11" s="11" customFormat="1" x14ac:dyDescent="0.25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5"/>
    </row>
    <row r="570" spans="1:11" s="11" customFormat="1" x14ac:dyDescent="0.25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5"/>
    </row>
    <row r="571" spans="1:11" s="11" customFormat="1" x14ac:dyDescent="0.25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5"/>
    </row>
    <row r="572" spans="1:11" s="11" customFormat="1" x14ac:dyDescent="0.25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5"/>
    </row>
    <row r="573" spans="1:11" s="11" customFormat="1" x14ac:dyDescent="0.25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5"/>
    </row>
    <row r="574" spans="1:11" s="11" customFormat="1" x14ac:dyDescent="0.25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5"/>
    </row>
    <row r="575" spans="1:11" s="11" customFormat="1" x14ac:dyDescent="0.25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5"/>
    </row>
    <row r="576" spans="1:11" s="11" customFormat="1" x14ac:dyDescent="0.25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5"/>
    </row>
    <row r="577" spans="1:11" s="11" customFormat="1" x14ac:dyDescent="0.25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5"/>
    </row>
    <row r="578" spans="1:11" s="11" customFormat="1" x14ac:dyDescent="0.25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5"/>
    </row>
    <row r="579" spans="1:11" s="11" customFormat="1" x14ac:dyDescent="0.25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5"/>
    </row>
    <row r="580" spans="1:11" s="11" customFormat="1" x14ac:dyDescent="0.25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5"/>
    </row>
    <row r="581" spans="1:11" s="11" customFormat="1" x14ac:dyDescent="0.25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5"/>
    </row>
    <row r="582" spans="1:11" s="11" customFormat="1" x14ac:dyDescent="0.25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5"/>
    </row>
    <row r="583" spans="1:11" s="11" customFormat="1" x14ac:dyDescent="0.25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5"/>
    </row>
    <row r="584" spans="1:11" s="11" customFormat="1" x14ac:dyDescent="0.25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5"/>
    </row>
    <row r="585" spans="1:11" s="11" customFormat="1" x14ac:dyDescent="0.25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5"/>
    </row>
    <row r="586" spans="1:11" s="11" customFormat="1" x14ac:dyDescent="0.25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5"/>
    </row>
    <row r="587" spans="1:11" s="11" customFormat="1" x14ac:dyDescent="0.25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5"/>
    </row>
    <row r="588" spans="1:11" s="11" customFormat="1" x14ac:dyDescent="0.25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5"/>
    </row>
    <row r="589" spans="1:11" s="11" customFormat="1" x14ac:dyDescent="0.25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5"/>
    </row>
    <row r="590" spans="1:11" s="11" customFormat="1" x14ac:dyDescent="0.25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5"/>
    </row>
    <row r="591" spans="1:11" s="11" customFormat="1" x14ac:dyDescent="0.25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5"/>
    </row>
    <row r="592" spans="1:11" s="11" customFormat="1" x14ac:dyDescent="0.25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5"/>
    </row>
    <row r="593" spans="1:11" s="11" customFormat="1" x14ac:dyDescent="0.25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5"/>
    </row>
    <row r="594" spans="1:11" s="11" customFormat="1" x14ac:dyDescent="0.25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5"/>
    </row>
    <row r="595" spans="1:11" s="11" customFormat="1" x14ac:dyDescent="0.25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5"/>
    </row>
    <row r="596" spans="1:11" s="11" customFormat="1" x14ac:dyDescent="0.25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5"/>
    </row>
    <row r="597" spans="1:11" s="11" customFormat="1" x14ac:dyDescent="0.25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5"/>
    </row>
    <row r="598" spans="1:11" s="11" customFormat="1" x14ac:dyDescent="0.25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5"/>
    </row>
    <row r="599" spans="1:11" s="11" customFormat="1" x14ac:dyDescent="0.25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5"/>
    </row>
    <row r="600" spans="1:11" s="11" customFormat="1" x14ac:dyDescent="0.25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5"/>
    </row>
    <row r="601" spans="1:11" s="11" customFormat="1" x14ac:dyDescent="0.25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5"/>
    </row>
    <row r="602" spans="1:11" s="11" customFormat="1" x14ac:dyDescent="0.25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5"/>
    </row>
    <row r="603" spans="1:11" s="11" customFormat="1" x14ac:dyDescent="0.25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5"/>
    </row>
    <row r="604" spans="1:11" s="11" customFormat="1" x14ac:dyDescent="0.25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5"/>
    </row>
    <row r="605" spans="1:11" s="11" customFormat="1" x14ac:dyDescent="0.25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5"/>
    </row>
    <row r="606" spans="1:11" s="11" customFormat="1" x14ac:dyDescent="0.25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5"/>
    </row>
    <row r="607" spans="1:11" s="11" customFormat="1" x14ac:dyDescent="0.25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5"/>
    </row>
    <row r="608" spans="1:11" s="11" customFormat="1" x14ac:dyDescent="0.25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5"/>
    </row>
    <row r="609" spans="1:11" s="11" customFormat="1" x14ac:dyDescent="0.25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5"/>
    </row>
    <row r="610" spans="1:11" s="11" customFormat="1" x14ac:dyDescent="0.25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5"/>
    </row>
    <row r="611" spans="1:11" s="11" customFormat="1" x14ac:dyDescent="0.25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5"/>
    </row>
    <row r="612" spans="1:11" s="11" customFormat="1" x14ac:dyDescent="0.25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5"/>
    </row>
    <row r="613" spans="1:11" s="11" customFormat="1" x14ac:dyDescent="0.25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5"/>
    </row>
    <row r="614" spans="1:11" s="11" customFormat="1" x14ac:dyDescent="0.25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5"/>
    </row>
    <row r="615" spans="1:11" s="11" customFormat="1" x14ac:dyDescent="0.25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5"/>
    </row>
    <row r="616" spans="1:11" s="11" customFormat="1" x14ac:dyDescent="0.25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5"/>
    </row>
    <row r="617" spans="1:11" s="11" customFormat="1" x14ac:dyDescent="0.25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5"/>
    </row>
    <row r="618" spans="1:11" s="11" customFormat="1" x14ac:dyDescent="0.25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5"/>
    </row>
    <row r="619" spans="1:11" s="11" customFormat="1" x14ac:dyDescent="0.25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5"/>
    </row>
    <row r="620" spans="1:11" s="11" customFormat="1" x14ac:dyDescent="0.25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5"/>
    </row>
    <row r="621" spans="1:11" s="11" customFormat="1" x14ac:dyDescent="0.25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5"/>
    </row>
    <row r="622" spans="1:11" s="11" customFormat="1" x14ac:dyDescent="0.25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5"/>
    </row>
    <row r="623" spans="1:11" s="11" customFormat="1" x14ac:dyDescent="0.25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5"/>
    </row>
    <row r="624" spans="1:11" s="11" customFormat="1" x14ac:dyDescent="0.25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5"/>
    </row>
    <row r="625" spans="1:11" s="11" customFormat="1" x14ac:dyDescent="0.25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5"/>
    </row>
    <row r="626" spans="1:11" s="11" customFormat="1" x14ac:dyDescent="0.25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5"/>
    </row>
    <row r="627" spans="1:11" s="11" customFormat="1" x14ac:dyDescent="0.25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5"/>
    </row>
    <row r="628" spans="1:11" s="11" customFormat="1" x14ac:dyDescent="0.25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5"/>
    </row>
    <row r="629" spans="1:11" s="11" customFormat="1" x14ac:dyDescent="0.25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5"/>
    </row>
    <row r="630" spans="1:11" s="11" customFormat="1" x14ac:dyDescent="0.25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5"/>
    </row>
    <row r="631" spans="1:11" s="11" customFormat="1" x14ac:dyDescent="0.25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5"/>
    </row>
    <row r="632" spans="1:11" s="11" customFormat="1" x14ac:dyDescent="0.25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5"/>
    </row>
    <row r="633" spans="1:11" s="11" customFormat="1" x14ac:dyDescent="0.25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5"/>
    </row>
    <row r="634" spans="1:11" s="11" customFormat="1" x14ac:dyDescent="0.25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5"/>
    </row>
    <row r="635" spans="1:11" s="11" customFormat="1" x14ac:dyDescent="0.25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5"/>
    </row>
    <row r="636" spans="1:11" s="11" customFormat="1" x14ac:dyDescent="0.25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5"/>
    </row>
    <row r="637" spans="1:11" s="11" customFormat="1" x14ac:dyDescent="0.25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5"/>
    </row>
    <row r="638" spans="1:11" s="11" customFormat="1" x14ac:dyDescent="0.25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5"/>
    </row>
    <row r="639" spans="1:11" s="11" customFormat="1" x14ac:dyDescent="0.25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5"/>
    </row>
    <row r="640" spans="1:11" s="11" customFormat="1" x14ac:dyDescent="0.25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5"/>
    </row>
    <row r="641" spans="1:11" s="11" customFormat="1" x14ac:dyDescent="0.25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5"/>
    </row>
    <row r="642" spans="1:11" s="11" customFormat="1" x14ac:dyDescent="0.25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5"/>
    </row>
    <row r="643" spans="1:11" s="11" customFormat="1" x14ac:dyDescent="0.25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5"/>
    </row>
    <row r="644" spans="1:11" s="11" customFormat="1" x14ac:dyDescent="0.25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5"/>
    </row>
    <row r="645" spans="1:11" s="11" customFormat="1" x14ac:dyDescent="0.25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5"/>
    </row>
    <row r="646" spans="1:11" s="11" customFormat="1" x14ac:dyDescent="0.25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5"/>
    </row>
    <row r="647" spans="1:11" s="11" customFormat="1" x14ac:dyDescent="0.25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5"/>
    </row>
    <row r="648" spans="1:11" s="11" customFormat="1" x14ac:dyDescent="0.25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5"/>
    </row>
    <row r="649" spans="1:11" s="11" customFormat="1" x14ac:dyDescent="0.25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5"/>
    </row>
    <row r="650" spans="1:11" s="11" customFormat="1" x14ac:dyDescent="0.25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5"/>
    </row>
    <row r="651" spans="1:11" s="11" customFormat="1" x14ac:dyDescent="0.25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5"/>
    </row>
    <row r="652" spans="1:11" s="11" customFormat="1" x14ac:dyDescent="0.25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5"/>
    </row>
    <row r="653" spans="1:11" s="11" customFormat="1" x14ac:dyDescent="0.25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5"/>
    </row>
    <row r="654" spans="1:11" s="11" customFormat="1" x14ac:dyDescent="0.25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5"/>
    </row>
    <row r="655" spans="1:11" s="11" customFormat="1" x14ac:dyDescent="0.25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5"/>
    </row>
    <row r="656" spans="1:11" s="11" customFormat="1" x14ac:dyDescent="0.25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5"/>
    </row>
    <row r="657" spans="1:11" s="11" customFormat="1" x14ac:dyDescent="0.25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5"/>
    </row>
    <row r="658" spans="1:11" s="11" customFormat="1" x14ac:dyDescent="0.25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5"/>
    </row>
    <row r="659" spans="1:11" s="11" customFormat="1" x14ac:dyDescent="0.25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5"/>
    </row>
    <row r="660" spans="1:11" s="11" customFormat="1" x14ac:dyDescent="0.25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5"/>
    </row>
    <row r="661" spans="1:11" s="11" customFormat="1" x14ac:dyDescent="0.25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5"/>
    </row>
    <row r="662" spans="1:11" s="11" customFormat="1" x14ac:dyDescent="0.25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5"/>
    </row>
    <row r="663" spans="1:11" s="11" customFormat="1" x14ac:dyDescent="0.25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5"/>
    </row>
    <row r="664" spans="1:11" s="11" customFormat="1" x14ac:dyDescent="0.25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5"/>
    </row>
    <row r="665" spans="1:11" s="11" customFormat="1" x14ac:dyDescent="0.25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5"/>
    </row>
    <row r="666" spans="1:11" s="11" customFormat="1" x14ac:dyDescent="0.25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5"/>
    </row>
    <row r="667" spans="1:11" s="11" customFormat="1" x14ac:dyDescent="0.25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5"/>
    </row>
    <row r="668" spans="1:11" s="11" customFormat="1" x14ac:dyDescent="0.25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5"/>
    </row>
    <row r="669" spans="1:11" s="11" customFormat="1" x14ac:dyDescent="0.25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5"/>
    </row>
    <row r="670" spans="1:11" s="11" customFormat="1" x14ac:dyDescent="0.25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5"/>
    </row>
    <row r="671" spans="1:11" s="11" customFormat="1" x14ac:dyDescent="0.25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5"/>
    </row>
    <row r="672" spans="1:11" s="11" customFormat="1" x14ac:dyDescent="0.25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5"/>
    </row>
    <row r="673" spans="1:11" s="11" customFormat="1" x14ac:dyDescent="0.25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5"/>
    </row>
    <row r="674" spans="1:11" s="11" customFormat="1" x14ac:dyDescent="0.25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5"/>
    </row>
    <row r="675" spans="1:11" s="11" customFormat="1" x14ac:dyDescent="0.25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5"/>
    </row>
    <row r="676" spans="1:11" s="11" customFormat="1" x14ac:dyDescent="0.25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5"/>
    </row>
    <row r="677" spans="1:11" s="11" customFormat="1" x14ac:dyDescent="0.25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5"/>
    </row>
    <row r="678" spans="1:11" s="11" customFormat="1" x14ac:dyDescent="0.25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5"/>
    </row>
    <row r="679" spans="1:11" s="11" customFormat="1" x14ac:dyDescent="0.25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5"/>
    </row>
    <row r="680" spans="1:11" s="11" customFormat="1" x14ac:dyDescent="0.25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5"/>
    </row>
    <row r="681" spans="1:11" s="11" customFormat="1" x14ac:dyDescent="0.25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5"/>
    </row>
    <row r="682" spans="1:11" s="11" customFormat="1" x14ac:dyDescent="0.25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5"/>
    </row>
    <row r="683" spans="1:11" s="11" customFormat="1" x14ac:dyDescent="0.25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5"/>
    </row>
    <row r="684" spans="1:11" s="11" customFormat="1" x14ac:dyDescent="0.25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5"/>
    </row>
    <row r="685" spans="1:11" s="11" customFormat="1" x14ac:dyDescent="0.25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5"/>
    </row>
    <row r="686" spans="1:11" s="11" customFormat="1" x14ac:dyDescent="0.25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5"/>
    </row>
    <row r="687" spans="1:11" s="11" customFormat="1" x14ac:dyDescent="0.25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5"/>
    </row>
    <row r="688" spans="1:11" s="11" customFormat="1" x14ac:dyDescent="0.25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5"/>
    </row>
    <row r="689" spans="1:11" s="11" customFormat="1" x14ac:dyDescent="0.25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5"/>
    </row>
    <row r="690" spans="1:11" s="11" customFormat="1" x14ac:dyDescent="0.25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5"/>
    </row>
    <row r="691" spans="1:11" s="11" customFormat="1" x14ac:dyDescent="0.25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5"/>
    </row>
    <row r="692" spans="1:11" s="11" customFormat="1" x14ac:dyDescent="0.25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5"/>
    </row>
    <row r="693" spans="1:11" s="11" customFormat="1" x14ac:dyDescent="0.25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5"/>
    </row>
    <row r="694" spans="1:11" s="11" customFormat="1" x14ac:dyDescent="0.25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5"/>
    </row>
    <row r="695" spans="1:11" s="11" customFormat="1" x14ac:dyDescent="0.25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5"/>
    </row>
    <row r="696" spans="1:11" s="11" customFormat="1" x14ac:dyDescent="0.25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5"/>
    </row>
    <row r="697" spans="1:11" s="11" customFormat="1" x14ac:dyDescent="0.25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5"/>
    </row>
    <row r="698" spans="1:11" s="11" customFormat="1" x14ac:dyDescent="0.25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5"/>
    </row>
    <row r="699" spans="1:11" s="11" customFormat="1" x14ac:dyDescent="0.25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5"/>
    </row>
    <row r="700" spans="1:11" s="11" customFormat="1" x14ac:dyDescent="0.25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5"/>
    </row>
    <row r="701" spans="1:11" s="11" customFormat="1" x14ac:dyDescent="0.25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5"/>
    </row>
    <row r="702" spans="1:11" s="11" customFormat="1" x14ac:dyDescent="0.25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5"/>
    </row>
    <row r="703" spans="1:11" s="11" customFormat="1" x14ac:dyDescent="0.25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5"/>
    </row>
    <row r="704" spans="1:11" s="11" customFormat="1" x14ac:dyDescent="0.25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5"/>
    </row>
    <row r="705" spans="1:11" s="11" customFormat="1" x14ac:dyDescent="0.25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5"/>
    </row>
    <row r="706" spans="1:11" s="11" customFormat="1" x14ac:dyDescent="0.25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5"/>
    </row>
    <row r="707" spans="1:11" s="11" customFormat="1" x14ac:dyDescent="0.25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5"/>
    </row>
    <row r="708" spans="1:11" s="11" customFormat="1" x14ac:dyDescent="0.25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5"/>
    </row>
    <row r="709" spans="1:11" s="11" customFormat="1" x14ac:dyDescent="0.25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5"/>
    </row>
    <row r="710" spans="1:11" s="11" customFormat="1" x14ac:dyDescent="0.25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5"/>
    </row>
    <row r="711" spans="1:11" s="11" customFormat="1" x14ac:dyDescent="0.25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5"/>
    </row>
    <row r="712" spans="1:11" s="11" customFormat="1" x14ac:dyDescent="0.25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5"/>
    </row>
    <row r="713" spans="1:11" s="11" customFormat="1" x14ac:dyDescent="0.25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5"/>
    </row>
    <row r="714" spans="1:11" s="11" customFormat="1" x14ac:dyDescent="0.25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5"/>
    </row>
    <row r="715" spans="1:11" s="11" customFormat="1" x14ac:dyDescent="0.25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5"/>
    </row>
    <row r="716" spans="1:11" s="11" customFormat="1" x14ac:dyDescent="0.25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5"/>
    </row>
    <row r="717" spans="1:11" s="11" customFormat="1" x14ac:dyDescent="0.25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5"/>
    </row>
    <row r="718" spans="1:11" s="11" customFormat="1" x14ac:dyDescent="0.25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5"/>
    </row>
    <row r="719" spans="1:11" s="11" customFormat="1" x14ac:dyDescent="0.25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5"/>
    </row>
    <row r="720" spans="1:11" s="11" customFormat="1" x14ac:dyDescent="0.25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5"/>
    </row>
    <row r="721" spans="1:11" s="11" customFormat="1" x14ac:dyDescent="0.25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5"/>
    </row>
    <row r="722" spans="1:11" s="11" customFormat="1" x14ac:dyDescent="0.25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5"/>
    </row>
    <row r="723" spans="1:11" s="11" customFormat="1" x14ac:dyDescent="0.25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5"/>
    </row>
    <row r="724" spans="1:11" s="11" customFormat="1" x14ac:dyDescent="0.25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5"/>
    </row>
    <row r="725" spans="1:11" s="11" customFormat="1" x14ac:dyDescent="0.25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5"/>
    </row>
    <row r="726" spans="1:11" s="11" customFormat="1" x14ac:dyDescent="0.25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5"/>
    </row>
    <row r="727" spans="1:11" s="11" customFormat="1" x14ac:dyDescent="0.25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5"/>
    </row>
    <row r="728" spans="1:11" s="11" customFormat="1" x14ac:dyDescent="0.25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5"/>
    </row>
    <row r="729" spans="1:11" s="11" customFormat="1" x14ac:dyDescent="0.25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5"/>
    </row>
    <row r="730" spans="1:11" s="11" customFormat="1" x14ac:dyDescent="0.25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5"/>
    </row>
    <row r="731" spans="1:11" s="11" customFormat="1" x14ac:dyDescent="0.25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5"/>
    </row>
    <row r="732" spans="1:11" s="11" customFormat="1" x14ac:dyDescent="0.25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5"/>
    </row>
    <row r="733" spans="1:11" s="11" customFormat="1" x14ac:dyDescent="0.25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5"/>
    </row>
    <row r="734" spans="1:11" s="11" customFormat="1" x14ac:dyDescent="0.25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5"/>
    </row>
    <row r="735" spans="1:11" s="11" customFormat="1" x14ac:dyDescent="0.25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5"/>
    </row>
    <row r="736" spans="1:11" s="11" customFormat="1" x14ac:dyDescent="0.25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5"/>
    </row>
    <row r="737" spans="1:11" s="11" customFormat="1" x14ac:dyDescent="0.25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5"/>
    </row>
    <row r="738" spans="1:11" s="11" customFormat="1" x14ac:dyDescent="0.25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5"/>
    </row>
    <row r="739" spans="1:11" s="11" customFormat="1" x14ac:dyDescent="0.25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5"/>
    </row>
    <row r="740" spans="1:11" s="11" customFormat="1" x14ac:dyDescent="0.25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5"/>
    </row>
    <row r="741" spans="1:11" s="11" customFormat="1" x14ac:dyDescent="0.25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5"/>
    </row>
    <row r="742" spans="1:11" s="11" customFormat="1" x14ac:dyDescent="0.25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5"/>
    </row>
    <row r="743" spans="1:11" s="11" customFormat="1" x14ac:dyDescent="0.25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5"/>
    </row>
    <row r="744" spans="1:11" s="11" customFormat="1" x14ac:dyDescent="0.25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5"/>
    </row>
    <row r="745" spans="1:11" s="11" customFormat="1" x14ac:dyDescent="0.25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5"/>
    </row>
    <row r="746" spans="1:11" s="11" customFormat="1" x14ac:dyDescent="0.25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5"/>
    </row>
    <row r="747" spans="1:11" s="11" customFormat="1" x14ac:dyDescent="0.25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5"/>
    </row>
    <row r="748" spans="1:11" s="11" customFormat="1" x14ac:dyDescent="0.25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5"/>
    </row>
    <row r="749" spans="1:11" s="11" customFormat="1" x14ac:dyDescent="0.25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5"/>
    </row>
    <row r="750" spans="1:11" s="11" customFormat="1" x14ac:dyDescent="0.25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5"/>
    </row>
    <row r="751" spans="1:11" s="11" customFormat="1" x14ac:dyDescent="0.25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5"/>
    </row>
    <row r="752" spans="1:11" s="11" customFormat="1" x14ac:dyDescent="0.25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5"/>
    </row>
    <row r="753" spans="1:11" s="11" customFormat="1" x14ac:dyDescent="0.25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5"/>
    </row>
    <row r="754" spans="1:11" s="11" customFormat="1" x14ac:dyDescent="0.25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5"/>
    </row>
    <row r="755" spans="1:11" s="11" customFormat="1" x14ac:dyDescent="0.25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5"/>
    </row>
    <row r="756" spans="1:11" s="11" customFormat="1" x14ac:dyDescent="0.25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5"/>
    </row>
    <row r="757" spans="1:11" s="11" customFormat="1" x14ac:dyDescent="0.25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5"/>
    </row>
    <row r="758" spans="1:11" s="11" customFormat="1" x14ac:dyDescent="0.25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5"/>
    </row>
    <row r="759" spans="1:11" s="11" customFormat="1" x14ac:dyDescent="0.25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5"/>
    </row>
    <row r="760" spans="1:11" s="11" customFormat="1" x14ac:dyDescent="0.25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5"/>
    </row>
    <row r="761" spans="1:11" s="11" customFormat="1" x14ac:dyDescent="0.25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5"/>
    </row>
    <row r="762" spans="1:11" s="11" customFormat="1" x14ac:dyDescent="0.25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5"/>
    </row>
    <row r="763" spans="1:11" s="11" customFormat="1" x14ac:dyDescent="0.25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5"/>
    </row>
    <row r="764" spans="1:11" s="11" customFormat="1" x14ac:dyDescent="0.25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5"/>
    </row>
    <row r="765" spans="1:11" s="11" customFormat="1" x14ac:dyDescent="0.25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5"/>
    </row>
    <row r="766" spans="1:11" s="11" customFormat="1" x14ac:dyDescent="0.25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5"/>
    </row>
    <row r="767" spans="1:11" s="11" customFormat="1" x14ac:dyDescent="0.25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5"/>
    </row>
    <row r="768" spans="1:11" s="11" customFormat="1" x14ac:dyDescent="0.25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5"/>
    </row>
    <row r="769" spans="1:11" s="11" customFormat="1" x14ac:dyDescent="0.25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5"/>
    </row>
    <row r="770" spans="1:11" s="11" customFormat="1" x14ac:dyDescent="0.25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5"/>
    </row>
    <row r="771" spans="1:11" s="11" customFormat="1" x14ac:dyDescent="0.25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5"/>
    </row>
    <row r="772" spans="1:11" s="11" customFormat="1" x14ac:dyDescent="0.25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5"/>
    </row>
    <row r="773" spans="1:11" s="11" customFormat="1" x14ac:dyDescent="0.25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5"/>
    </row>
    <row r="774" spans="1:11" s="11" customFormat="1" x14ac:dyDescent="0.25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5"/>
    </row>
    <row r="775" spans="1:11" s="11" customFormat="1" x14ac:dyDescent="0.25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5"/>
    </row>
    <row r="776" spans="1:11" s="11" customFormat="1" x14ac:dyDescent="0.25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5"/>
    </row>
    <row r="777" spans="1:11" s="11" customFormat="1" x14ac:dyDescent="0.25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5"/>
    </row>
    <row r="778" spans="1:11" s="11" customFormat="1" x14ac:dyDescent="0.25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5"/>
    </row>
    <row r="779" spans="1:11" s="11" customFormat="1" x14ac:dyDescent="0.25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5"/>
    </row>
    <row r="780" spans="1:11" s="11" customFormat="1" x14ac:dyDescent="0.25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5"/>
    </row>
    <row r="781" spans="1:11" s="11" customFormat="1" x14ac:dyDescent="0.25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5"/>
    </row>
    <row r="782" spans="1:11" s="11" customFormat="1" x14ac:dyDescent="0.25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5"/>
    </row>
    <row r="783" spans="1:11" s="11" customFormat="1" x14ac:dyDescent="0.25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5"/>
    </row>
    <row r="784" spans="1:11" s="11" customFormat="1" x14ac:dyDescent="0.25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5"/>
    </row>
    <row r="785" spans="1:11" s="11" customFormat="1" x14ac:dyDescent="0.25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5"/>
    </row>
    <row r="786" spans="1:11" s="11" customFormat="1" x14ac:dyDescent="0.25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5"/>
    </row>
    <row r="787" spans="1:11" s="11" customFormat="1" x14ac:dyDescent="0.25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5"/>
    </row>
    <row r="788" spans="1:11" s="11" customFormat="1" x14ac:dyDescent="0.25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5"/>
    </row>
    <row r="789" spans="1:11" s="11" customFormat="1" x14ac:dyDescent="0.25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5"/>
    </row>
    <row r="790" spans="1:11" s="11" customFormat="1" x14ac:dyDescent="0.25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5"/>
    </row>
    <row r="791" spans="1:11" s="11" customFormat="1" x14ac:dyDescent="0.25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5"/>
    </row>
    <row r="792" spans="1:11" s="11" customFormat="1" x14ac:dyDescent="0.25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5"/>
    </row>
    <row r="793" spans="1:11" s="11" customFormat="1" x14ac:dyDescent="0.25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5"/>
    </row>
    <row r="794" spans="1:11" s="11" customFormat="1" x14ac:dyDescent="0.25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5"/>
    </row>
    <row r="795" spans="1:11" s="11" customFormat="1" x14ac:dyDescent="0.25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5"/>
    </row>
    <row r="796" spans="1:11" s="11" customFormat="1" x14ac:dyDescent="0.25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5"/>
    </row>
    <row r="797" spans="1:11" s="11" customFormat="1" x14ac:dyDescent="0.25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5"/>
    </row>
    <row r="798" spans="1:11" s="11" customFormat="1" x14ac:dyDescent="0.25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5"/>
    </row>
    <row r="799" spans="1:11" s="11" customFormat="1" x14ac:dyDescent="0.25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5"/>
    </row>
    <row r="800" spans="1:11" s="11" customFormat="1" x14ac:dyDescent="0.25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5"/>
    </row>
    <row r="801" spans="1:11" s="11" customFormat="1" x14ac:dyDescent="0.25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5"/>
    </row>
    <row r="802" spans="1:11" s="11" customFormat="1" x14ac:dyDescent="0.25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5"/>
    </row>
    <row r="803" spans="1:11" s="11" customFormat="1" x14ac:dyDescent="0.25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5"/>
    </row>
    <row r="804" spans="1:11" s="11" customFormat="1" x14ac:dyDescent="0.25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5"/>
    </row>
    <row r="805" spans="1:11" s="11" customFormat="1" x14ac:dyDescent="0.25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5"/>
    </row>
    <row r="806" spans="1:11" s="11" customFormat="1" x14ac:dyDescent="0.25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5"/>
    </row>
    <row r="807" spans="1:11" s="11" customFormat="1" x14ac:dyDescent="0.25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5"/>
    </row>
    <row r="808" spans="1:11" s="11" customFormat="1" x14ac:dyDescent="0.25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5"/>
    </row>
    <row r="809" spans="1:11" s="11" customFormat="1" x14ac:dyDescent="0.25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5"/>
    </row>
    <row r="810" spans="1:11" s="11" customFormat="1" x14ac:dyDescent="0.25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5"/>
    </row>
    <row r="811" spans="1:11" s="11" customFormat="1" x14ac:dyDescent="0.25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5"/>
    </row>
    <row r="812" spans="1:11" s="11" customFormat="1" x14ac:dyDescent="0.25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5"/>
    </row>
    <row r="813" spans="1:11" s="11" customFormat="1" x14ac:dyDescent="0.25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5"/>
    </row>
    <row r="814" spans="1:11" s="11" customFormat="1" x14ac:dyDescent="0.25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5"/>
    </row>
    <row r="815" spans="1:11" s="11" customFormat="1" x14ac:dyDescent="0.25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5"/>
    </row>
    <row r="816" spans="1:11" s="11" customFormat="1" x14ac:dyDescent="0.25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5"/>
    </row>
    <row r="817" spans="1:11" s="11" customFormat="1" x14ac:dyDescent="0.25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5"/>
    </row>
    <row r="818" spans="1:11" s="11" customFormat="1" x14ac:dyDescent="0.25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5"/>
    </row>
    <row r="819" spans="1:11" s="11" customFormat="1" x14ac:dyDescent="0.25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5"/>
    </row>
    <row r="820" spans="1:11" s="11" customFormat="1" x14ac:dyDescent="0.25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5"/>
    </row>
    <row r="821" spans="1:11" s="11" customFormat="1" x14ac:dyDescent="0.25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5"/>
    </row>
    <row r="822" spans="1:11" s="11" customFormat="1" x14ac:dyDescent="0.25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5"/>
    </row>
    <row r="823" spans="1:11" s="11" customFormat="1" x14ac:dyDescent="0.25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5"/>
    </row>
    <row r="824" spans="1:11" s="11" customFormat="1" x14ac:dyDescent="0.25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5"/>
    </row>
    <row r="825" spans="1:11" s="11" customFormat="1" x14ac:dyDescent="0.25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5"/>
    </row>
    <row r="826" spans="1:11" s="11" customFormat="1" x14ac:dyDescent="0.25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5"/>
    </row>
    <row r="827" spans="1:11" s="11" customFormat="1" x14ac:dyDescent="0.25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5"/>
    </row>
    <row r="828" spans="1:11" s="11" customFormat="1" x14ac:dyDescent="0.25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5"/>
    </row>
    <row r="829" spans="1:11" s="11" customFormat="1" x14ac:dyDescent="0.25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5"/>
    </row>
    <row r="830" spans="1:11" s="11" customFormat="1" x14ac:dyDescent="0.25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5"/>
    </row>
    <row r="831" spans="1:11" s="11" customFormat="1" x14ac:dyDescent="0.25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5"/>
    </row>
    <row r="832" spans="1:11" s="11" customFormat="1" x14ac:dyDescent="0.25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5"/>
    </row>
    <row r="833" spans="1:11" s="11" customFormat="1" x14ac:dyDescent="0.25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5"/>
    </row>
    <row r="834" spans="1:11" s="11" customFormat="1" x14ac:dyDescent="0.25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5"/>
    </row>
    <row r="835" spans="1:11" s="11" customFormat="1" x14ac:dyDescent="0.25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5"/>
    </row>
    <row r="836" spans="1:11" s="11" customFormat="1" x14ac:dyDescent="0.25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5"/>
    </row>
    <row r="837" spans="1:11" s="11" customFormat="1" x14ac:dyDescent="0.25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5"/>
    </row>
    <row r="838" spans="1:11" s="11" customFormat="1" x14ac:dyDescent="0.25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5"/>
    </row>
    <row r="839" spans="1:11" s="11" customFormat="1" x14ac:dyDescent="0.25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5"/>
    </row>
    <row r="840" spans="1:11" s="11" customFormat="1" x14ac:dyDescent="0.25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5"/>
    </row>
    <row r="841" spans="1:11" s="11" customFormat="1" x14ac:dyDescent="0.25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5"/>
    </row>
    <row r="842" spans="1:11" s="11" customFormat="1" x14ac:dyDescent="0.25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5"/>
    </row>
    <row r="843" spans="1:11" s="11" customFormat="1" x14ac:dyDescent="0.25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5"/>
    </row>
    <row r="844" spans="1:11" s="11" customFormat="1" x14ac:dyDescent="0.25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5"/>
    </row>
    <row r="845" spans="1:11" s="11" customFormat="1" x14ac:dyDescent="0.25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5"/>
    </row>
    <row r="846" spans="1:11" s="11" customFormat="1" x14ac:dyDescent="0.25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5"/>
    </row>
    <row r="847" spans="1:11" s="11" customFormat="1" x14ac:dyDescent="0.25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5"/>
    </row>
    <row r="848" spans="1:11" s="11" customFormat="1" x14ac:dyDescent="0.25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5"/>
    </row>
    <row r="849" spans="1:11" s="11" customFormat="1" x14ac:dyDescent="0.25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5"/>
    </row>
    <row r="850" spans="1:11" s="11" customFormat="1" x14ac:dyDescent="0.25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5"/>
    </row>
    <row r="851" spans="1:11" s="11" customFormat="1" x14ac:dyDescent="0.25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5"/>
    </row>
    <row r="852" spans="1:11" s="11" customFormat="1" x14ac:dyDescent="0.25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5"/>
    </row>
    <row r="853" spans="1:11" s="11" customFormat="1" x14ac:dyDescent="0.25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5"/>
    </row>
    <row r="854" spans="1:11" s="11" customFormat="1" x14ac:dyDescent="0.25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5"/>
    </row>
    <row r="855" spans="1:11" s="11" customFormat="1" x14ac:dyDescent="0.25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5"/>
    </row>
  </sheetData>
  <mergeCells count="11">
    <mergeCell ref="G16:G17"/>
    <mergeCell ref="H16:H17"/>
    <mergeCell ref="I16:I17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1.6535433070866143" right="0.11811023622047245" top="0.27559055118110237" bottom="0.23622047244094491" header="0" footer="0"/>
  <pageSetup paperSize="9" scale="65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PPGR7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2022-03-07T14:03:37Z</dcterms:created>
  <dcterms:modified xsi:type="dcterms:W3CDTF">2022-03-07T14:04:26Z</dcterms:modified>
</cp:coreProperties>
</file>